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  <sheet name="VI Статутний капітал" sheetId="7" r:id="rId7"/>
  </sheets>
  <definedNames/>
  <calcPr fullCalcOnLoad="1"/>
</workbook>
</file>

<file path=xl/sharedStrings.xml><?xml version="1.0" encoding="utf-8"?>
<sst xmlns="http://schemas.openxmlformats.org/spreadsheetml/2006/main" count="434" uniqueCount="330">
  <si>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</si>
  <si>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</si>
  <si>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</si>
  <si>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</si>
  <si>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</si>
  <si>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</si>
  <si>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</si>
  <si>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</si>
  <si>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</si>
  <si>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</si>
  <si>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</si>
  <si>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</si>
  <si>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</si>
  <si>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</si>
  <si>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</si>
  <si>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</si>
  <si>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</si>
  <si>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</si>
  <si>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</si>
  <si>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витрати, пов'язані з використанням власних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</si>
  <si>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</si>
  <si>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</si>
  <si>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</si>
  <si>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</si>
  <si>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</si>
  <si>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</si>
  <si>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</si>
  <si>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</si>
  <si>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</si>
  <si>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</si>
  <si>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</si>
  <si>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</si>
  <si>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</si>
  <si>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</si>
  <si>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</si>
  <si>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</si>
  <si>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</si>
  <si>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</si>
  <si>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</si>
  <si>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</si>
  <si>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</si>
  <si>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</si>
  <si>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</si>
  <si>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</si>
  <si>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</si>
  <si>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</si>
  <si>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</si>
  <si>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</si>
  <si>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</si>
  <si>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</si>
  <si>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</si>
  <si>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</si>
  <si>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</si>
  <si>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</si>
  <si>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</si>
  <si>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</si>
  <si>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</si>
  <si>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</si>
  <si>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</si>
  <si>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</si>
  <si>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</si>
  <si>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</si>
  <si>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</si>
  <si>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</si>
  <si>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</si>
  <si>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</si>
  <si>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</si>
  <si>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</si>
  <si>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</si>
  <si>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</si>
  <si>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</si>
  <si>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</si>
  <si>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</si>
  <si>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</si>
  <si>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</si>
  <si>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</si>
  <si>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</si>
  <si>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</si>
  <si>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</si>
  <si>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</si>
  <si>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</si>
  <si>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</si>
  <si>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</si>
  <si>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</si>
  <si>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</si>
  <si>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</si>
  <si>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</si>
  <si>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</si>
  <si>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</si>
  <si>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</si>
  <si>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</si>
  <si>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</si>
  <si>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</si>
  <si>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</si>
  <si>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</si>
  <si>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</si>
  <si>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</si>
  <si>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r>
      <t>Інші надходження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</si>
  <si>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1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</si>
  <si>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</si>
  <si>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1"/>
        <rFont val="Times New Roman"/>
        <family val="1"/>
      </rPr>
      <t xml:space="preserve"> </t>
    </r>
  </si>
  <si>
    <t xml:space="preserve">податок на прибуток </t>
  </si>
  <si>
    <t>_________________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</si>
  <si>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</si>
  <si>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</si>
  <si>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</si>
  <si>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</si>
  <si>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</si>
  <si>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</si>
  <si>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</si>
  <si>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</si>
  <si>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</si>
  <si>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</si>
  <si>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</si>
  <si>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</si>
  <si>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</si>
  <si>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</si>
  <si>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</si>
  <si>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Таблиця 1</t>
  </si>
  <si>
    <t>коди</t>
  </si>
  <si>
    <t xml:space="preserve">Підприємство  </t>
  </si>
  <si>
    <t xml:space="preserve">за ЄДПОУ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</si>
  <si>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</si>
  <si>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</si>
  <si>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</si>
  <si>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</si>
  <si>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</si>
  <si>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</si>
  <si>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</si>
  <si>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</si>
  <si>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</si>
  <si>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</si>
  <si>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</si>
  <si>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</si>
  <si>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</si>
  <si>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</si>
  <si>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</si>
  <si>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</si>
  <si>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</si>
  <si>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</si>
  <si>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</si>
  <si>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</si>
  <si>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</si>
  <si>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</si>
  <si>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</si>
  <si>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r>
      <t xml:space="preserve">Середня кількість працівників </t>
    </r>
    <r>
      <rPr>
        <sz val="11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</rPr>
      <t>, у тому числі:</t>
    </r>
  </si>
  <si>
    <t>Елементи операційних витрат</t>
  </si>
  <si>
    <t>Амортизація</t>
  </si>
  <si>
    <t>Інші операційні витрати</t>
  </si>
  <si>
    <t>Усього</t>
  </si>
  <si>
    <t>3144/1</t>
  </si>
  <si>
    <t>Комунальне підприємство</t>
  </si>
  <si>
    <t>93.29</t>
  </si>
  <si>
    <t>Комунальна</t>
  </si>
  <si>
    <t>Головний бухгалтер</t>
  </si>
  <si>
    <t>____________</t>
  </si>
  <si>
    <t xml:space="preserve">Головний бухгалтер </t>
  </si>
  <si>
    <t>2116/1</t>
  </si>
  <si>
    <t>Адміністративні витрати, у т. ч.:</t>
  </si>
  <si>
    <t>Інші операційні  доходи (розшифрувати)</t>
  </si>
  <si>
    <t>Матеріальні витрати, у т. ч.:</t>
  </si>
  <si>
    <t>амортизація основних засобів і нематеріальних активів загально-господарського призначення</t>
  </si>
  <si>
    <t>Інші податки, збори та платежі на користь держави, усього, у т. ч.:</t>
  </si>
  <si>
    <t>Сплата податків та зборів до Державного бюджету України (податкові платежі), усього, у т.ч.:</t>
  </si>
  <si>
    <t>Нараховані до сплати відрахування частини чистого прибутку усього, у т.ч.:</t>
  </si>
  <si>
    <t>ЗАТВЕРДЖЕНО</t>
  </si>
  <si>
    <t>81.10</t>
  </si>
  <si>
    <t>начальник</t>
  </si>
  <si>
    <t>Цільове фінансування</t>
  </si>
  <si>
    <t>Екологічний податок</t>
  </si>
  <si>
    <t>Податок на воду</t>
  </si>
  <si>
    <t>бюджетні кошти</t>
  </si>
  <si>
    <t>нар.частини чист.приб.</t>
  </si>
  <si>
    <t>ком.послуги</t>
  </si>
  <si>
    <t>преса та оголошення</t>
  </si>
  <si>
    <t>сировина і матеріали</t>
  </si>
  <si>
    <t>дохід від реал.обор.актив.</t>
  </si>
  <si>
    <t>пені неуст.відсотки банку</t>
  </si>
  <si>
    <t>інші фінансові доходи</t>
  </si>
  <si>
    <t>1070/5</t>
  </si>
  <si>
    <t>частина чистого прибутку</t>
  </si>
  <si>
    <t>1070/1</t>
  </si>
  <si>
    <t>1070/2</t>
  </si>
  <si>
    <t>1070/3</t>
  </si>
  <si>
    <t>1070/4</t>
  </si>
  <si>
    <t>1070/6</t>
  </si>
  <si>
    <t>Інші доходи (амортизація)</t>
  </si>
  <si>
    <t>Інші витрати (амортизація)</t>
  </si>
  <si>
    <t>Поточний ремонт покрівлі, герметизації стиків</t>
  </si>
  <si>
    <t>Вивезення та захоронення сміття</t>
  </si>
  <si>
    <t>Загальновиробничі витрати</t>
  </si>
  <si>
    <t>Обслуговування ліфтів</t>
  </si>
  <si>
    <t>інформаційно-консультативні послуги, облс.ПК</t>
  </si>
  <si>
    <t>Начальник КП НМР "ЖКО"</t>
  </si>
  <si>
    <t>Оксана ЗОЩУК</t>
  </si>
  <si>
    <t>Від операційної оренди</t>
  </si>
  <si>
    <t>1080/1</t>
  </si>
  <si>
    <t>1080/2</t>
  </si>
  <si>
    <t>1080/3</t>
  </si>
  <si>
    <t>1080/4</t>
  </si>
  <si>
    <t>1080/5</t>
  </si>
  <si>
    <t>адміністративні штрафи</t>
  </si>
  <si>
    <t>Надходження від отримання субсидій та дотацій</t>
  </si>
  <si>
    <t>м.Нетішин, пр-т Незалежності, 31</t>
  </si>
  <si>
    <t>V. Дані про персонал та витрати на оплату праці</t>
  </si>
  <si>
    <t>елек.енергія населення</t>
  </si>
  <si>
    <t>електроенергія населення</t>
  </si>
  <si>
    <r>
      <t>Комунальне підприємство Нетішинської міської ради "Житлово-комунальне об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>єднання"</t>
    </r>
  </si>
  <si>
    <t>9-14-89, 9-13-32</t>
  </si>
  <si>
    <t>Від пені, штрафи, неустойки</t>
  </si>
  <si>
    <t>Податок на землю</t>
  </si>
  <si>
    <t>інші витрати</t>
  </si>
  <si>
    <t>пені, штрафи, неустойки</t>
  </si>
  <si>
    <t>відрахування 0,3%</t>
  </si>
  <si>
    <t>Інші операційні витрати (розшифрувати)</t>
  </si>
  <si>
    <t>електроенергія</t>
  </si>
  <si>
    <t>послуги банківсього обслуговування</t>
  </si>
  <si>
    <t>Витрати на утримання основних фондів, інших необоротних активів загальногосподарського використання,  у тому числі:</t>
  </si>
  <si>
    <t>пожежна охорона</t>
  </si>
  <si>
    <t>Інші (комун.посл., тех.обслуговування, дератизація, дезинсекція, адмінвитрати та ін.)</t>
  </si>
  <si>
    <t xml:space="preserve">Витрати на паливо та енергію </t>
  </si>
  <si>
    <t>витрати на оренду службових автомобілів</t>
  </si>
  <si>
    <t>внески на утримання адм.буд</t>
  </si>
  <si>
    <t>адм.та судові збори</t>
  </si>
  <si>
    <t>капітальний ремонт ліфтів</t>
  </si>
  <si>
    <t>собівартість реаліз.вироб.запасів</t>
  </si>
  <si>
    <t>кап.ремонт ліфтів</t>
  </si>
  <si>
    <t>1080/6</t>
  </si>
  <si>
    <t>1080/7</t>
  </si>
  <si>
    <t>військовий збір</t>
  </si>
  <si>
    <t>Надходження від ФСС</t>
  </si>
  <si>
    <t>Борг перед ХАЕС зг.ріш.суду</t>
  </si>
  <si>
    <t>Банківське обслуг.</t>
  </si>
  <si>
    <t>Інші витрати</t>
  </si>
  <si>
    <t>матер.та послуг прид.за бюд.кошти</t>
  </si>
  <si>
    <t>1070/7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</si>
  <si>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</si>
  <si>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</si>
  <si>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</si>
  <si>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</si>
  <si>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</si>
  <si>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</si>
  <si>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</si>
  <si>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>витрати на підвищення кваліфікації та перепідготовку кадрів (навчання працівників)</t>
  </si>
  <si>
    <t>1051/1</t>
  </si>
  <si>
    <t>1051/2</t>
  </si>
  <si>
    <t>1051/3</t>
  </si>
  <si>
    <t>1051/4</t>
  </si>
  <si>
    <t>1051/5</t>
  </si>
  <si>
    <t>1051/6</t>
  </si>
  <si>
    <t>1051/7</t>
  </si>
  <si>
    <t>1051/8</t>
  </si>
  <si>
    <t>1051/9</t>
  </si>
  <si>
    <t>2124/1</t>
  </si>
  <si>
    <t>2124/2</t>
  </si>
  <si>
    <t>2124/3</t>
  </si>
  <si>
    <t>2124/4</t>
  </si>
  <si>
    <t>2124/5</t>
  </si>
  <si>
    <t>2124/6</t>
  </si>
  <si>
    <t>3060/1</t>
  </si>
  <si>
    <t>3060/2</t>
  </si>
  <si>
    <t>3060/3</t>
  </si>
  <si>
    <t>3060/4</t>
  </si>
  <si>
    <t>3144/2</t>
  </si>
  <si>
    <t>3150/1</t>
  </si>
  <si>
    <t>3150/2</t>
  </si>
  <si>
    <t>3170/1</t>
  </si>
  <si>
    <t>3170/2</t>
  </si>
  <si>
    <t>3170/3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</si>
  <si>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</si>
  <si>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1016/1</t>
  </si>
  <si>
    <t>1016/2</t>
  </si>
  <si>
    <t>Інші витрати(розшифрувати)</t>
  </si>
  <si>
    <t>Повернення оплат від продавців</t>
  </si>
  <si>
    <t>-</t>
  </si>
  <si>
    <t>ЄСВ</t>
  </si>
  <si>
    <t>обст.констр., визн.тех.стану і т.п., експ.оцінка адмін прим.</t>
  </si>
  <si>
    <t>1051/10</t>
  </si>
  <si>
    <t>тех.обслуг.водопровідних мереж.садиб.забудови</t>
  </si>
  <si>
    <t>1080/8</t>
  </si>
  <si>
    <t>1070/8</t>
  </si>
  <si>
    <t>користування нерух.майном(водогони)</t>
  </si>
  <si>
    <t>Поповнення статутного капіталу</t>
  </si>
  <si>
    <t>Повернення суд.зборів та ін.</t>
  </si>
  <si>
    <t>3060/5</t>
  </si>
  <si>
    <t>3060/6</t>
  </si>
  <si>
    <t>3170/4</t>
  </si>
  <si>
    <t>Таблиця 6</t>
  </si>
  <si>
    <t>VІ. Розподіл коштів, отриманих з  бюджету МТГ на поповнення 
статутного капіталу</t>
  </si>
  <si>
    <t>Надходження коштів з  бюджету МТГ</t>
  </si>
  <si>
    <t>Поповнення статутного капіталу підприємства</t>
  </si>
  <si>
    <t xml:space="preserve">Направлення коштів на: </t>
  </si>
  <si>
    <t>поповнення обігових коштів підприємства (розшифрувати)</t>
  </si>
  <si>
    <t>Витрачання на оплату повернення авансів</t>
  </si>
  <si>
    <t>придбання на оновлення необоротних активів (розшифрувати)</t>
  </si>
  <si>
    <t>3265/1</t>
  </si>
  <si>
    <t>3265/2</t>
  </si>
  <si>
    <t>3265/3</t>
  </si>
  <si>
    <t>реконструкція електромереж і систем обліку спожитої електроенергії гуртожитків</t>
  </si>
  <si>
    <t>проведення капітального ремонту внутрішніх інженерних мереж водопостачання, водовідведення будівель гуртожитків</t>
  </si>
  <si>
    <t>проведення капітальних ремонтів та модернізація ліфтів у будівлях гуртожитків</t>
  </si>
  <si>
    <t>для розрахунку з кредитором (ВП ХАЕС)</t>
  </si>
  <si>
    <t>6020/1</t>
  </si>
  <si>
    <t>__________________</t>
  </si>
  <si>
    <t>Фонд оплати праці</t>
  </si>
  <si>
    <t>3120/1</t>
  </si>
  <si>
    <t>3120/2</t>
  </si>
  <si>
    <t xml:space="preserve">Розрахунки з оплати праці </t>
  </si>
  <si>
    <t>3150/3</t>
  </si>
  <si>
    <t>Орендна плат до бюджету</t>
  </si>
  <si>
    <t>3810</t>
  </si>
  <si>
    <t>(7760)</t>
  </si>
  <si>
    <t>ЗМІНЕНИЙ ФІНАНСОВИЙ ПЛАН</t>
  </si>
  <si>
    <t>Грабарчук Ольга Олександрівна</t>
  </si>
  <si>
    <r>
      <t xml:space="preserve">ЗМІНЕНИЙ ФІНАНСОВИЙ ПЛАН ПІДПРИЄМСТВА НА </t>
    </r>
    <r>
      <rPr>
        <b/>
        <sz val="16"/>
        <rFont val="Times New Roman"/>
        <family val="1"/>
      </rPr>
      <t>2023</t>
    </r>
    <r>
      <rPr>
        <b/>
        <sz val="12"/>
        <rFont val="Times New Roman"/>
        <family val="1"/>
      </rPr>
      <t xml:space="preserve"> рік</t>
    </r>
  </si>
  <si>
    <t>Факт минулого року 2022</t>
  </si>
  <si>
    <t>Ольга ГРАБАРЧУК</t>
  </si>
  <si>
    <t>Фінансовий план поточного року 2023</t>
  </si>
  <si>
    <t>Змінений фінансовий план 2023 року</t>
  </si>
  <si>
    <t>Фінансовий план 
поточного року 2023</t>
  </si>
  <si>
    <t>(4940)</t>
  </si>
  <si>
    <t>Повернення заробітної плати</t>
  </si>
  <si>
    <t>3060/7</t>
  </si>
  <si>
    <t>інше (відновлення видатків використаних на забезпечення функціонування природної вентиляції у нежитловому приміщенні захисної споруди)</t>
  </si>
  <si>
    <t>6020/2</t>
  </si>
  <si>
    <t>Додаток</t>
  </si>
  <si>
    <t>Рішення сорок ____________ сесії</t>
  </si>
  <si>
    <t>Нетішинської міської ради</t>
  </si>
  <si>
    <t>VІІІ скликання</t>
  </si>
  <si>
    <t>_________2023 № __/________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</si>
</sst>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0.0"/>
    <numFmt numFmtId="186" formatCode="_(* #,##0_);_(* \(#,##0\);_(* &quot;-&quot;??_);_(@_)"/>
    <numFmt numFmtId="187" formatCode="_(* #,##0.0_);_(* \(#,##0.0\);_(* &quot;-&quot;_);_(@_)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sz val="11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sz val="20"/>
      <color indexed="8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6" fillId="0" borderId="0">
      <alignment/>
      <protection/>
    </xf>
    <xf numFmtId="0" fontId="12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0" fontId="3" fillId="0" borderId="0" xfId="53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 horizontal="left" vertical="center" wrapText="1"/>
      <protection/>
    </xf>
    <xf numFmtId="184" fontId="3" fillId="0" borderId="0" xfId="53" applyNumberFormat="1" applyFont="1" applyFill="1" applyBorder="1" applyAlignment="1">
      <alignment horizontal="center" vertical="center" wrapText="1"/>
      <protection/>
    </xf>
    <xf numFmtId="184" fontId="3" fillId="0" borderId="0" xfId="53" applyNumberFormat="1" applyFont="1" applyFill="1" applyBorder="1" applyAlignment="1">
      <alignment horizontal="righ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quotePrefix="1">
      <alignment horizontal="center" vertical="center"/>
    </xf>
    <xf numFmtId="184" fontId="7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 quotePrefix="1">
      <alignment horizontal="center" vertical="center"/>
    </xf>
    <xf numFmtId="185" fontId="4" fillId="0" borderId="0" xfId="0" applyNumberFormat="1" applyFont="1" applyFill="1" applyBorder="1" applyAlignment="1">
      <alignment horizontal="right" vertical="center" wrapText="1"/>
    </xf>
    <xf numFmtId="185" fontId="4" fillId="0" borderId="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18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right" vertical="center"/>
    </xf>
    <xf numFmtId="0" fontId="14" fillId="0" borderId="21" xfId="0" applyFont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4" fillId="0" borderId="22" xfId="0" applyFont="1" applyBorder="1" applyAlignment="1">
      <alignment vertical="center" wrapText="1"/>
    </xf>
    <xf numFmtId="181" fontId="10" fillId="0" borderId="10" xfId="0" applyNumberFormat="1" applyFont="1" applyFill="1" applyBorder="1" applyAlignment="1">
      <alignment horizontal="center" vertical="center" wrapText="1"/>
    </xf>
    <xf numFmtId="181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0" fontId="9" fillId="0" borderId="0" xfId="0" applyFont="1" applyAlignment="1">
      <alignment/>
    </xf>
    <xf numFmtId="181" fontId="4" fillId="24" borderId="10" xfId="0" applyNumberFormat="1" applyFont="1" applyFill="1" applyBorder="1" applyAlignment="1">
      <alignment horizontal="center" vertical="center" wrapText="1"/>
    </xf>
    <xf numFmtId="181" fontId="3" fillId="24" borderId="10" xfId="0" applyNumberFormat="1" applyFont="1" applyFill="1" applyBorder="1" applyAlignment="1">
      <alignment horizontal="center" vertical="center" wrapText="1"/>
    </xf>
    <xf numFmtId="181" fontId="9" fillId="24" borderId="10" xfId="0" applyNumberFormat="1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3" fillId="24" borderId="0" xfId="53" applyFont="1" applyFill="1" applyBorder="1" applyAlignment="1">
      <alignment horizontal="center" vertical="center"/>
      <protection/>
    </xf>
    <xf numFmtId="184" fontId="3" fillId="24" borderId="0" xfId="53" applyNumberFormat="1" applyFont="1" applyFill="1" applyBorder="1" applyAlignment="1">
      <alignment horizontal="center" vertical="center" wrapText="1"/>
      <protection/>
    </xf>
    <xf numFmtId="0" fontId="4" fillId="20" borderId="1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4" fillId="24" borderId="24" xfId="53" applyFont="1" applyFill="1" applyBorder="1" applyAlignment="1">
      <alignment horizontal="left" vertical="center" wrapText="1"/>
      <protection/>
    </xf>
    <xf numFmtId="0" fontId="5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vertical="center" wrapText="1"/>
    </xf>
    <xf numFmtId="184" fontId="3" fillId="24" borderId="0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186" fontId="9" fillId="0" borderId="0" xfId="0" applyNumberFormat="1" applyFont="1" applyAlignment="1">
      <alignment/>
    </xf>
    <xf numFmtId="0" fontId="9" fillId="24" borderId="0" xfId="0" applyFont="1" applyFill="1" applyAlignment="1">
      <alignment/>
    </xf>
    <xf numFmtId="184" fontId="3" fillId="0" borderId="0" xfId="0" applyNumberFormat="1" applyFont="1" applyFill="1" applyBorder="1" applyAlignment="1">
      <alignment horizontal="left" vertical="center" wrapText="1"/>
    </xf>
    <xf numFmtId="184" fontId="3" fillId="0" borderId="0" xfId="0" applyNumberFormat="1" applyFont="1" applyFill="1" applyBorder="1" applyAlignment="1" quotePrefix="1">
      <alignment horizontal="left" vertical="center" wrapText="1"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24" borderId="10" xfId="0" applyFont="1" applyFill="1" applyBorder="1" applyAlignment="1">
      <alignment horizontal="center" vertical="center" wrapText="1" shrinkToFit="1"/>
    </xf>
    <xf numFmtId="184" fontId="3" fillId="0" borderId="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87" fontId="2" fillId="24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81" fontId="2" fillId="24" borderId="0" xfId="0" applyNumberFormat="1" applyFont="1" applyFill="1" applyAlignment="1">
      <alignment horizontal="center" vertical="center"/>
    </xf>
    <xf numFmtId="187" fontId="3" fillId="24" borderId="10" xfId="0" applyNumberFormat="1" applyFont="1" applyFill="1" applyBorder="1" applyAlignment="1">
      <alignment horizontal="right" vertical="center" wrapText="1"/>
    </xf>
    <xf numFmtId="181" fontId="42" fillId="24" borderId="10" xfId="0" applyNumberFormat="1" applyFont="1" applyFill="1" applyBorder="1" applyAlignment="1">
      <alignment horizontal="right" vertical="center" wrapText="1"/>
    </xf>
    <xf numFmtId="181" fontId="3" fillId="0" borderId="10" xfId="0" applyNumberFormat="1" applyFont="1" applyFill="1" applyBorder="1" applyAlignment="1">
      <alignment horizontal="right" vertical="center" wrapText="1"/>
    </xf>
    <xf numFmtId="181" fontId="42" fillId="0" borderId="10" xfId="0" applyNumberFormat="1" applyFont="1" applyFill="1" applyBorder="1" applyAlignment="1">
      <alignment horizontal="right" vertical="center" wrapText="1"/>
    </xf>
    <xf numFmtId="181" fontId="3" fillId="24" borderId="10" xfId="0" applyNumberFormat="1" applyFont="1" applyFill="1" applyBorder="1" applyAlignment="1">
      <alignment horizontal="right" vertical="center" wrapText="1"/>
    </xf>
    <xf numFmtId="1" fontId="3" fillId="24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1" fontId="3" fillId="24" borderId="10" xfId="0" applyNumberFormat="1" applyFont="1" applyFill="1" applyBorder="1" applyAlignment="1">
      <alignment horizontal="right" vertical="center" wrapText="1"/>
    </xf>
    <xf numFmtId="1" fontId="18" fillId="24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2" fontId="3" fillId="24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1" fontId="4" fillId="24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3" fontId="3" fillId="24" borderId="10" xfId="0" applyNumberFormat="1" applyFont="1" applyFill="1" applyBorder="1" applyAlignment="1">
      <alignment horizontal="right" vertical="center" wrapText="1"/>
    </xf>
    <xf numFmtId="186" fontId="3" fillId="24" borderId="10" xfId="0" applyNumberFormat="1" applyFont="1" applyFill="1" applyBorder="1" applyAlignment="1">
      <alignment horizontal="right" vertical="center" wrapText="1"/>
    </xf>
    <xf numFmtId="186" fontId="3" fillId="0" borderId="0" xfId="0" applyNumberFormat="1" applyFont="1" applyAlignment="1">
      <alignment horizontal="right" vertical="center"/>
    </xf>
    <xf numFmtId="3" fontId="4" fillId="2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4" fillId="0" borderId="12" xfId="0" applyFont="1" applyBorder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justify" vertical="center"/>
    </xf>
    <xf numFmtId="0" fontId="3" fillId="0" borderId="0" xfId="0" applyFont="1" applyAlignment="1">
      <alignment/>
    </xf>
    <xf numFmtId="0" fontId="3" fillId="24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center" vertical="center" wrapText="1"/>
    </xf>
    <xf numFmtId="181" fontId="3" fillId="0" borderId="0" xfId="0" applyNumberFormat="1" applyFont="1" applyFill="1" applyAlignment="1">
      <alignment/>
    </xf>
    <xf numFmtId="0" fontId="9" fillId="24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181" fontId="4" fillId="0" borderId="10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 quotePrefix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right" vertical="center" wrapText="1"/>
    </xf>
    <xf numFmtId="186" fontId="3" fillId="24" borderId="10" xfId="0" applyNumberFormat="1" applyFont="1" applyFill="1" applyBorder="1" applyAlignment="1">
      <alignment horizontal="center" vertical="center" wrapText="1"/>
    </xf>
    <xf numFmtId="186" fontId="4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 shrinkToFit="1"/>
    </xf>
    <xf numFmtId="0" fontId="9" fillId="24" borderId="10" xfId="0" applyFont="1" applyFill="1" applyBorder="1" applyAlignment="1" quotePrefix="1">
      <alignment horizontal="center" vertical="center"/>
    </xf>
    <xf numFmtId="0" fontId="10" fillId="20" borderId="10" xfId="0" applyFont="1" applyFill="1" applyBorder="1" applyAlignment="1" quotePrefix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10" fillId="24" borderId="23" xfId="0" applyFont="1" applyFill="1" applyBorder="1" applyAlignment="1" quotePrefix="1">
      <alignment horizontal="center" vertical="center"/>
    </xf>
    <xf numFmtId="0" fontId="10" fillId="24" borderId="10" xfId="0" applyFont="1" applyFill="1" applyBorder="1" applyAlignment="1" quotePrefix="1">
      <alignment horizontal="center" vertical="center"/>
    </xf>
    <xf numFmtId="0" fontId="10" fillId="24" borderId="24" xfId="0" applyFont="1" applyFill="1" applyBorder="1" applyAlignment="1" quotePrefix="1">
      <alignment horizontal="center" vertical="center"/>
    </xf>
    <xf numFmtId="184" fontId="7" fillId="0" borderId="0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quotePrefix="1">
      <alignment horizontal="center" vertical="center"/>
    </xf>
    <xf numFmtId="0" fontId="10" fillId="0" borderId="10" xfId="0" applyFont="1" applyFill="1" applyBorder="1" applyAlignment="1" quotePrefix="1">
      <alignment horizontal="center" vertical="center"/>
    </xf>
    <xf numFmtId="184" fontId="3" fillId="0" borderId="10" xfId="0" applyNumberFormat="1" applyFont="1" applyFill="1" applyBorder="1" applyAlignment="1">
      <alignment horizontal="right" vertical="center" wrapText="1"/>
    </xf>
    <xf numFmtId="185" fontId="3" fillId="24" borderId="10" xfId="0" applyNumberFormat="1" applyFont="1" applyFill="1" applyBorder="1" applyAlignment="1">
      <alignment horizontal="right" vertical="center" wrapText="1"/>
    </xf>
    <xf numFmtId="181" fontId="3" fillId="0" borderId="10" xfId="0" applyNumberFormat="1" applyFont="1" applyFill="1" applyBorder="1" applyAlignment="1">
      <alignment vertical="center" wrapText="1"/>
    </xf>
    <xf numFmtId="49" fontId="3" fillId="24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center" vertical="center"/>
    </xf>
    <xf numFmtId="1" fontId="42" fillId="24" borderId="10" xfId="0" applyNumberFormat="1" applyFont="1" applyFill="1" applyBorder="1" applyAlignment="1">
      <alignment horizontal="right" vertical="center" wrapText="1"/>
    </xf>
    <xf numFmtId="1" fontId="42" fillId="24" borderId="10" xfId="0" applyNumberFormat="1" applyFont="1" applyFill="1" applyBorder="1" applyAlignment="1">
      <alignment horizontal="right" vertical="center"/>
    </xf>
    <xf numFmtId="0" fontId="3" fillId="24" borderId="10" xfId="0" applyNumberFormat="1" applyFont="1" applyFill="1" applyBorder="1" applyAlignment="1">
      <alignment horizontal="right" vertical="center" wrapText="1"/>
    </xf>
    <xf numFmtId="1" fontId="4" fillId="20" borderId="10" xfId="0" applyNumberFormat="1" applyFont="1" applyFill="1" applyBorder="1" applyAlignment="1">
      <alignment horizontal="right" vertical="center"/>
    </xf>
    <xf numFmtId="181" fontId="4" fillId="24" borderId="10" xfId="0" applyNumberFormat="1" applyFont="1" applyFill="1" applyBorder="1" applyAlignment="1">
      <alignment horizontal="right" vertical="center" wrapText="1"/>
    </xf>
    <xf numFmtId="186" fontId="2" fillId="0" borderId="0" xfId="0" applyNumberFormat="1" applyFont="1" applyFill="1" applyAlignment="1">
      <alignment horizontal="center" vertical="center"/>
    </xf>
    <xf numFmtId="181" fontId="3" fillId="0" borderId="0" xfId="0" applyNumberFormat="1" applyFont="1" applyAlignment="1">
      <alignment/>
    </xf>
    <xf numFmtId="0" fontId="3" fillId="0" borderId="10" xfId="0" applyFont="1" applyFill="1" applyBorder="1" applyAlignment="1" quotePrefix="1">
      <alignment horizontal="center" vertical="center"/>
    </xf>
    <xf numFmtId="3" fontId="42" fillId="0" borderId="10" xfId="0" applyNumberFormat="1" applyFont="1" applyFill="1" applyBorder="1" applyAlignment="1">
      <alignment horizontal="right" vertical="center" wrapText="1"/>
    </xf>
    <xf numFmtId="0" fontId="3" fillId="20" borderId="10" xfId="0" applyFont="1" applyFill="1" applyBorder="1" applyAlignment="1">
      <alignment horizontal="left" vertical="center" wrapText="1"/>
    </xf>
    <xf numFmtId="0" fontId="9" fillId="20" borderId="10" xfId="0" applyFont="1" applyFill="1" applyBorder="1" applyAlignment="1">
      <alignment horizontal="center" vertical="center"/>
    </xf>
    <xf numFmtId="184" fontId="3" fillId="20" borderId="10" xfId="0" applyNumberFormat="1" applyFont="1" applyFill="1" applyBorder="1" applyAlignment="1">
      <alignment horizontal="right" vertical="center" wrapText="1"/>
    </xf>
    <xf numFmtId="181" fontId="3" fillId="2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/>
    </xf>
    <xf numFmtId="181" fontId="4" fillId="20" borderId="10" xfId="0" applyNumberFormat="1" applyFont="1" applyFill="1" applyBorder="1" applyAlignment="1">
      <alignment horizontal="right" vertical="center" wrapText="1"/>
    </xf>
    <xf numFmtId="181" fontId="43" fillId="20" borderId="10" xfId="0" applyNumberFormat="1" applyFont="1" applyFill="1" applyBorder="1" applyAlignment="1">
      <alignment horizontal="right" vertical="center" wrapText="1"/>
    </xf>
    <xf numFmtId="0" fontId="43" fillId="20" borderId="10" xfId="0" applyNumberFormat="1" applyFont="1" applyFill="1" applyBorder="1" applyAlignment="1">
      <alignment horizontal="right" vertical="center" wrapText="1"/>
    </xf>
    <xf numFmtId="3" fontId="4" fillId="20" borderId="10" xfId="0" applyNumberFormat="1" applyFont="1" applyFill="1" applyBorder="1" applyAlignment="1">
      <alignment horizontal="right" vertical="center" wrapText="1"/>
    </xf>
    <xf numFmtId="1" fontId="43" fillId="20" borderId="10" xfId="0" applyNumberFormat="1" applyFont="1" applyFill="1" applyBorder="1" applyAlignment="1">
      <alignment horizontal="right" vertical="center" wrapText="1"/>
    </xf>
    <xf numFmtId="1" fontId="4" fillId="20" borderId="10" xfId="0" applyNumberFormat="1" applyFont="1" applyFill="1" applyBorder="1" applyAlignment="1">
      <alignment horizontal="right" vertical="center" wrapText="1"/>
    </xf>
    <xf numFmtId="0" fontId="4" fillId="20" borderId="10" xfId="0" applyFont="1" applyFill="1" applyBorder="1" applyAlignment="1">
      <alignment horizontal="left" vertical="center" wrapText="1" shrinkToFit="1"/>
    </xf>
    <xf numFmtId="0" fontId="9" fillId="20" borderId="10" xfId="0" applyFont="1" applyFill="1" applyBorder="1" applyAlignment="1">
      <alignment horizontal="center" vertical="center" wrapText="1"/>
    </xf>
    <xf numFmtId="1" fontId="3" fillId="20" borderId="10" xfId="0" applyNumberFormat="1" applyFont="1" applyFill="1" applyBorder="1" applyAlignment="1">
      <alignment horizontal="right" vertical="center" wrapText="1"/>
    </xf>
    <xf numFmtId="181" fontId="4" fillId="20" borderId="10" xfId="0" applyNumberFormat="1" applyFont="1" applyFill="1" applyBorder="1" applyAlignment="1">
      <alignment horizontal="right" vertical="center"/>
    </xf>
    <xf numFmtId="0" fontId="4" fillId="20" borderId="10" xfId="0" applyNumberFormat="1" applyFont="1" applyFill="1" applyBorder="1" applyAlignment="1">
      <alignment horizontal="right" vertical="center" wrapText="1"/>
    </xf>
    <xf numFmtId="0" fontId="4" fillId="20" borderId="23" xfId="0" applyFont="1" applyFill="1" applyBorder="1" applyAlignment="1">
      <alignment horizontal="left" vertical="center" wrapText="1"/>
    </xf>
    <xf numFmtId="0" fontId="9" fillId="20" borderId="10" xfId="0" applyFont="1" applyFill="1" applyBorder="1" applyAlignment="1" quotePrefix="1">
      <alignment horizontal="center" vertical="center"/>
    </xf>
    <xf numFmtId="0" fontId="3" fillId="20" borderId="10" xfId="0" applyNumberFormat="1" applyFont="1" applyFill="1" applyBorder="1" applyAlignment="1">
      <alignment horizontal="right" vertical="center" wrapText="1"/>
    </xf>
    <xf numFmtId="0" fontId="10" fillId="20" borderId="23" xfId="0" applyFont="1" applyFill="1" applyBorder="1" applyAlignment="1" quotePrefix="1">
      <alignment horizontal="center" vertical="center"/>
    </xf>
    <xf numFmtId="185" fontId="3" fillId="0" borderId="10" xfId="0" applyNumberFormat="1" applyFont="1" applyFill="1" applyBorder="1" applyAlignment="1">
      <alignment horizontal="right" vertical="center" wrapText="1"/>
    </xf>
    <xf numFmtId="185" fontId="4" fillId="0" borderId="10" xfId="0" applyNumberFormat="1" applyFont="1" applyFill="1" applyBorder="1" applyAlignment="1">
      <alignment horizontal="right" vertical="center" wrapText="1"/>
    </xf>
    <xf numFmtId="184" fontId="3" fillId="24" borderId="10" xfId="0" applyNumberFormat="1" applyFont="1" applyFill="1" applyBorder="1" applyAlignment="1">
      <alignment horizontal="right" vertical="center" wrapText="1"/>
    </xf>
    <xf numFmtId="0" fontId="42" fillId="24" borderId="10" xfId="0" applyFont="1" applyFill="1" applyBorder="1" applyAlignment="1">
      <alignment horizontal="right" vertical="center"/>
    </xf>
    <xf numFmtId="184" fontId="42" fillId="24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right" vertical="center"/>
    </xf>
    <xf numFmtId="181" fontId="43" fillId="0" borderId="10" xfId="0" applyNumberFormat="1" applyFont="1" applyFill="1" applyBorder="1" applyAlignment="1">
      <alignment horizontal="right" vertical="center" wrapText="1"/>
    </xf>
    <xf numFmtId="181" fontId="42" fillId="20" borderId="10" xfId="0" applyNumberFormat="1" applyFont="1" applyFill="1" applyBorder="1" applyAlignment="1">
      <alignment horizontal="right" vertical="center" wrapText="1"/>
    </xf>
    <xf numFmtId="1" fontId="9" fillId="0" borderId="0" xfId="0" applyNumberFormat="1" applyFont="1" applyAlignment="1">
      <alignment/>
    </xf>
    <xf numFmtId="0" fontId="4" fillId="20" borderId="10" xfId="53" applyFont="1" applyFill="1" applyBorder="1" applyAlignment="1">
      <alignment horizontal="left" vertical="center" wrapText="1"/>
      <protection/>
    </xf>
    <xf numFmtId="0" fontId="10" fillId="20" borderId="10" xfId="53" applyFont="1" applyFill="1" applyBorder="1" applyAlignment="1">
      <alignment horizontal="center" vertical="center"/>
      <protection/>
    </xf>
    <xf numFmtId="184" fontId="4" fillId="20" borderId="10" xfId="0" applyNumberFormat="1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20" borderId="10" xfId="0" applyFont="1" applyFill="1" applyBorder="1" applyAlignment="1">
      <alignment horizontal="center" vertical="center"/>
    </xf>
    <xf numFmtId="0" fontId="3" fillId="20" borderId="10" xfId="53" applyFont="1" applyFill="1" applyBorder="1" applyAlignment="1">
      <alignment horizontal="left" vertical="center" wrapText="1"/>
      <protection/>
    </xf>
    <xf numFmtId="181" fontId="3" fillId="2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" fontId="9" fillId="0" borderId="10" xfId="0" applyNumberFormat="1" applyFont="1" applyFill="1" applyBorder="1" applyAlignment="1">
      <alignment horizontal="right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right" vertical="center" wrapText="1"/>
    </xf>
    <xf numFmtId="0" fontId="10" fillId="0" borderId="10" xfId="0" applyNumberFormat="1" applyFont="1" applyFill="1" applyBorder="1" applyAlignment="1" quotePrefix="1">
      <alignment horizontal="center" vertical="center" wrapText="1"/>
    </xf>
    <xf numFmtId="0" fontId="3" fillId="24" borderId="10" xfId="0" applyFont="1" applyFill="1" applyBorder="1" applyAlignment="1" quotePrefix="1">
      <alignment horizontal="center" vertical="center"/>
    </xf>
    <xf numFmtId="0" fontId="42" fillId="0" borderId="10" xfId="0" applyFont="1" applyBorder="1" applyAlignment="1">
      <alignment wrapText="1"/>
    </xf>
    <xf numFmtId="1" fontId="3" fillId="24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181" fontId="4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 applyProtection="1">
      <alignment horizontal="left" vertical="center" wrapText="1"/>
      <protection locked="0"/>
    </xf>
    <xf numFmtId="18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81" fontId="3" fillId="24" borderId="10" xfId="0" applyNumberFormat="1" applyFont="1" applyFill="1" applyBorder="1" applyAlignment="1">
      <alignment horizontal="right" vertical="center"/>
    </xf>
    <xf numFmtId="184" fontId="43" fillId="20" borderId="10" xfId="0" applyNumberFormat="1" applyFont="1" applyFill="1" applyBorder="1" applyAlignment="1">
      <alignment horizontal="right" vertical="center" wrapText="1"/>
    </xf>
    <xf numFmtId="3" fontId="43" fillId="20" borderId="10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181" fontId="3" fillId="2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4" fillId="24" borderId="26" xfId="53" applyFont="1" applyFill="1" applyBorder="1" applyAlignment="1">
      <alignment horizontal="center" vertical="center" wrapText="1"/>
      <protection/>
    </xf>
    <xf numFmtId="0" fontId="3" fillId="24" borderId="0" xfId="0" applyFont="1" applyFill="1" applyAlignment="1">
      <alignment horizontal="right"/>
    </xf>
    <xf numFmtId="0" fontId="1" fillId="24" borderId="0" xfId="0" applyFont="1" applyFill="1" applyBorder="1" applyAlignment="1">
      <alignment horizontal="center" vertical="center"/>
    </xf>
    <xf numFmtId="0" fontId="3" fillId="24" borderId="24" xfId="53" applyFont="1" applyFill="1" applyBorder="1" applyAlignment="1">
      <alignment horizontal="center" vertical="center" wrapText="1"/>
      <protection/>
    </xf>
    <xf numFmtId="0" fontId="3" fillId="24" borderId="23" xfId="53" applyFont="1" applyFill="1" applyBorder="1" applyAlignment="1">
      <alignment horizontal="center" vertical="center" wrapText="1"/>
      <protection/>
    </xf>
    <xf numFmtId="0" fontId="3" fillId="24" borderId="10" xfId="0" applyFont="1" applyFill="1" applyBorder="1" applyAlignment="1">
      <alignment horizontal="center" vertical="center" wrapText="1" shrinkToFi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25" xfId="53" applyFont="1" applyFill="1" applyBorder="1" applyAlignment="1">
      <alignment horizontal="center" vertical="center" wrapText="1"/>
      <protection/>
    </xf>
    <xf numFmtId="0" fontId="4" fillId="0" borderId="26" xfId="53" applyFont="1" applyFill="1" applyBorder="1" applyAlignment="1">
      <alignment horizontal="center" vertical="center" wrapText="1"/>
      <protection/>
    </xf>
    <xf numFmtId="0" fontId="4" fillId="24" borderId="11" xfId="53" applyFont="1" applyFill="1" applyBorder="1" applyAlignment="1">
      <alignment horizontal="center" vertical="center" wrapText="1"/>
      <protection/>
    </xf>
    <xf numFmtId="0" fontId="4" fillId="24" borderId="25" xfId="53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right" vertical="center" wrapText="1"/>
    </xf>
    <xf numFmtId="181" fontId="3" fillId="0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17" fillId="0" borderId="1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14" fillId="0" borderId="14" xfId="0" applyFont="1" applyBorder="1" applyAlignment="1">
      <alignment horizontal="center" vertical="center"/>
    </xf>
    <xf numFmtId="1" fontId="19" fillId="24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24" borderId="24" xfId="0" applyFont="1" applyFill="1" applyBorder="1" applyAlignment="1">
      <alignment horizontal="center" vertical="center" wrapText="1" shrinkToFit="1"/>
    </xf>
    <xf numFmtId="0" fontId="3" fillId="24" borderId="23" xfId="0" applyFont="1" applyFill="1" applyBorder="1" applyAlignment="1">
      <alignment horizontal="center" vertical="center" wrapText="1" shrinkToFit="1"/>
    </xf>
    <xf numFmtId="184" fontId="3" fillId="0" borderId="0" xfId="0" applyNumberFormat="1" applyFont="1" applyFill="1" applyBorder="1" applyAlignment="1">
      <alignment horizontal="center" vertical="center" wrapText="1"/>
    </xf>
    <xf numFmtId="184" fontId="3" fillId="0" borderId="0" xfId="0" applyNumberFormat="1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left" vertical="center" wrapText="1"/>
      <protection/>
    </xf>
    <xf numFmtId="184" fontId="3" fillId="0" borderId="0" xfId="0" applyNumberFormat="1" applyFont="1" applyFill="1" applyBorder="1" applyAlignment="1">
      <alignment horizontal="left" vertical="center" wrapText="1"/>
    </xf>
    <xf numFmtId="184" fontId="3" fillId="0" borderId="0" xfId="0" applyNumberFormat="1" applyFont="1" applyFill="1" applyBorder="1" applyAlignment="1" quotePrefix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24" borderId="24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184" fontId="3" fillId="24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6.421875" style="109" customWidth="1"/>
    <col min="2" max="2" width="26.7109375" style="109" customWidth="1"/>
    <col min="3" max="5" width="9.57421875" style="109" customWidth="1"/>
    <col min="6" max="6" width="12.00390625" style="109" bestFit="1" customWidth="1"/>
    <col min="7" max="7" width="6.140625" style="109" bestFit="1" customWidth="1"/>
    <col min="8" max="8" width="15.28125" style="109" customWidth="1"/>
    <col min="9" max="16384" width="9.140625" style="109" customWidth="1"/>
  </cols>
  <sheetData>
    <row r="1" spans="5:8" ht="18.75">
      <c r="E1" s="285" t="s">
        <v>325</v>
      </c>
      <c r="F1" s="285"/>
      <c r="G1" s="285"/>
      <c r="H1" s="285"/>
    </row>
    <row r="2" spans="2:8" ht="18.75">
      <c r="B2" s="29"/>
      <c r="E2" s="285" t="s">
        <v>165</v>
      </c>
      <c r="F2" s="285"/>
      <c r="G2" s="285"/>
      <c r="H2" s="285"/>
    </row>
    <row r="3" spans="2:8" ht="18.75" customHeight="1">
      <c r="B3" s="29"/>
      <c r="E3" s="286" t="s">
        <v>326</v>
      </c>
      <c r="F3" s="286"/>
      <c r="G3" s="286"/>
      <c r="H3" s="286"/>
    </row>
    <row r="4" spans="2:9" ht="18.75">
      <c r="B4" s="29"/>
      <c r="E4" s="286" t="s">
        <v>327</v>
      </c>
      <c r="F4" s="286"/>
      <c r="G4" s="286"/>
      <c r="H4" s="286"/>
      <c r="I4" s="110"/>
    </row>
    <row r="5" spans="2:9" ht="18.75">
      <c r="B5" s="29"/>
      <c r="E5" s="287" t="s">
        <v>328</v>
      </c>
      <c r="F5" s="287"/>
      <c r="G5" s="287"/>
      <c r="H5" s="287"/>
      <c r="I5" s="110"/>
    </row>
    <row r="6" spans="2:8" ht="18.75">
      <c r="B6" s="29"/>
      <c r="E6" s="285" t="s">
        <v>329</v>
      </c>
      <c r="F6" s="285"/>
      <c r="G6" s="285"/>
      <c r="H6" s="285"/>
    </row>
    <row r="7" ht="15.75">
      <c r="B7" s="29"/>
    </row>
    <row r="8" spans="2:8" ht="26.25">
      <c r="B8" s="249" t="s">
        <v>312</v>
      </c>
      <c r="C8" s="250"/>
      <c r="D8" s="250"/>
      <c r="E8" s="250"/>
      <c r="F8" s="250"/>
      <c r="G8" s="250"/>
      <c r="H8" s="250"/>
    </row>
    <row r="9" ht="20.25" customHeight="1" thickBot="1">
      <c r="B9" s="29"/>
    </row>
    <row r="10" spans="2:8" ht="15.75">
      <c r="B10" s="31"/>
      <c r="C10" s="31"/>
      <c r="D10" s="30"/>
      <c r="E10" s="30"/>
      <c r="F10" s="30"/>
      <c r="G10" s="42" t="s">
        <v>119</v>
      </c>
      <c r="H10" s="43"/>
    </row>
    <row r="11" spans="2:8" ht="16.5" thickBot="1">
      <c r="B11" s="38"/>
      <c r="C11" s="29"/>
      <c r="D11" s="29"/>
      <c r="E11" s="29"/>
      <c r="F11" s="31" t="s">
        <v>117</v>
      </c>
      <c r="G11" s="44"/>
      <c r="H11" s="45">
        <v>2023</v>
      </c>
    </row>
    <row r="12" spans="2:8" ht="73.5" customHeight="1" thickBot="1">
      <c r="B12" s="48" t="s">
        <v>120</v>
      </c>
      <c r="C12" s="245" t="s">
        <v>207</v>
      </c>
      <c r="D12" s="245"/>
      <c r="E12" s="245"/>
      <c r="F12" s="32" t="s">
        <v>121</v>
      </c>
      <c r="G12" s="246">
        <v>31345419</v>
      </c>
      <c r="H12" s="247"/>
    </row>
    <row r="13" spans="2:8" ht="32.25" thickBot="1">
      <c r="B13" s="33" t="s">
        <v>122</v>
      </c>
      <c r="C13" s="248" t="s">
        <v>151</v>
      </c>
      <c r="D13" s="248"/>
      <c r="E13" s="248"/>
      <c r="F13" s="35" t="s">
        <v>123</v>
      </c>
      <c r="G13" s="108">
        <v>150</v>
      </c>
      <c r="H13" s="111"/>
    </row>
    <row r="14" spans="2:8" ht="24.75" customHeight="1" thickBot="1">
      <c r="B14" s="33" t="s">
        <v>124</v>
      </c>
      <c r="C14" s="248"/>
      <c r="D14" s="248"/>
      <c r="E14" s="248"/>
      <c r="F14" s="35" t="s">
        <v>125</v>
      </c>
      <c r="G14" s="108" t="s">
        <v>152</v>
      </c>
      <c r="H14" s="111"/>
    </row>
    <row r="15" spans="2:8" ht="34.5" customHeight="1" thickBot="1">
      <c r="B15" s="33" t="s">
        <v>126</v>
      </c>
      <c r="C15" s="248"/>
      <c r="D15" s="248"/>
      <c r="E15" s="248"/>
      <c r="F15" s="35" t="s">
        <v>127</v>
      </c>
      <c r="G15" s="108" t="s">
        <v>166</v>
      </c>
      <c r="H15" s="111"/>
    </row>
    <row r="16" spans="2:8" ht="32.25" customHeight="1" thickBot="1">
      <c r="B16" s="33" t="s">
        <v>128</v>
      </c>
      <c r="C16" s="34"/>
      <c r="D16" s="34"/>
      <c r="E16" s="34"/>
      <c r="F16" s="35"/>
      <c r="G16" s="35"/>
      <c r="H16" s="32"/>
    </row>
    <row r="17" spans="2:8" ht="21.75" customHeight="1" thickBot="1">
      <c r="B17" s="33" t="s">
        <v>129</v>
      </c>
      <c r="C17" s="248" t="s">
        <v>153</v>
      </c>
      <c r="D17" s="248"/>
      <c r="E17" s="248"/>
      <c r="F17" s="35"/>
      <c r="G17" s="35"/>
      <c r="H17" s="32"/>
    </row>
    <row r="18" spans="2:8" ht="21.75" customHeight="1" thickBot="1">
      <c r="B18" s="33" t="s">
        <v>130</v>
      </c>
      <c r="C18" s="252">
        <v>129</v>
      </c>
      <c r="D18" s="252"/>
      <c r="E18" s="252"/>
      <c r="F18" s="34"/>
      <c r="G18" s="35"/>
      <c r="H18" s="32"/>
    </row>
    <row r="19" spans="2:8" ht="21.75" customHeight="1" thickBot="1">
      <c r="B19" s="33" t="s">
        <v>131</v>
      </c>
      <c r="C19" s="251" t="s">
        <v>203</v>
      </c>
      <c r="D19" s="251"/>
      <c r="E19" s="251"/>
      <c r="F19" s="251"/>
      <c r="G19" s="35"/>
      <c r="H19" s="32"/>
    </row>
    <row r="20" spans="2:8" ht="21.75" customHeight="1" thickBot="1">
      <c r="B20" s="33" t="s">
        <v>132</v>
      </c>
      <c r="C20" s="251" t="s">
        <v>208</v>
      </c>
      <c r="D20" s="251"/>
      <c r="E20" s="251"/>
      <c r="F20" s="251"/>
      <c r="G20" s="36"/>
      <c r="H20" s="37"/>
    </row>
    <row r="21" spans="3:8" ht="15.75">
      <c r="C21" s="36"/>
      <c r="D21" s="36"/>
      <c r="E21" s="36"/>
      <c r="F21" s="36"/>
      <c r="G21" s="36"/>
      <c r="H21" s="36"/>
    </row>
    <row r="22" spans="2:8" ht="15.75">
      <c r="B22" s="31" t="s">
        <v>133</v>
      </c>
      <c r="D22" s="244" t="s">
        <v>313</v>
      </c>
      <c r="E22" s="244"/>
      <c r="F22" s="244"/>
      <c r="G22" s="244"/>
      <c r="H22" s="29"/>
    </row>
    <row r="23" spans="2:8" ht="15.75">
      <c r="B23" s="29"/>
      <c r="C23" s="29"/>
      <c r="D23" s="29"/>
      <c r="E23" s="29"/>
      <c r="F23" s="31"/>
      <c r="G23" s="29"/>
      <c r="H23" s="29"/>
    </row>
    <row r="24" spans="2:8" ht="15.75">
      <c r="B24" s="112"/>
      <c r="C24" s="112"/>
      <c r="D24" s="112"/>
      <c r="E24" s="112"/>
      <c r="F24" s="112"/>
      <c r="G24" s="112"/>
      <c r="H24" s="112"/>
    </row>
    <row r="25" ht="15.75">
      <c r="B25" s="113"/>
    </row>
    <row r="26" ht="15.75">
      <c r="B26" s="28"/>
    </row>
    <row r="27" ht="15.75">
      <c r="B27" s="28"/>
    </row>
    <row r="28" ht="15.75">
      <c r="B28" s="28"/>
    </row>
    <row r="29" ht="15.75">
      <c r="B29" s="28"/>
    </row>
    <row r="30" ht="15.75">
      <c r="B30" s="28"/>
    </row>
    <row r="31" ht="15.75">
      <c r="B31" s="28"/>
    </row>
    <row r="32" ht="15.75">
      <c r="B32" s="28"/>
    </row>
  </sheetData>
  <sheetProtection/>
  <mergeCells count="14">
    <mergeCell ref="E1:H1"/>
    <mergeCell ref="E2:H2"/>
    <mergeCell ref="E6:H6"/>
    <mergeCell ref="B8:H8"/>
    <mergeCell ref="C19:F19"/>
    <mergeCell ref="C20:F20"/>
    <mergeCell ref="C15:E15"/>
    <mergeCell ref="C17:E17"/>
    <mergeCell ref="C18:E18"/>
    <mergeCell ref="D22:G22"/>
    <mergeCell ref="C12:E12"/>
    <mergeCell ref="G12:H12"/>
    <mergeCell ref="C13:E13"/>
    <mergeCell ref="C14:E14"/>
  </mergeCells>
  <printOptions/>
  <pageMargins left="1.1811023622047245" right="0.3937007874015748" top="0.7874015748031497" bottom="0.7874015748031497" header="0.5118110236220472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9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1" width="37.00390625" style="83" customWidth="1"/>
    <col min="2" max="2" width="7.140625" style="83" customWidth="1"/>
    <col min="3" max="3" width="9.7109375" style="84" customWidth="1"/>
    <col min="4" max="4" width="9.7109375" style="83" customWidth="1"/>
    <col min="5" max="5" width="12.28125" style="83" customWidth="1"/>
    <col min="6" max="9" width="9.7109375" style="83" customWidth="1"/>
    <col min="10" max="16384" width="9.140625" style="83" customWidth="1"/>
  </cols>
  <sheetData>
    <row r="1" spans="1:9" ht="18" customHeight="1">
      <c r="A1" s="253" t="s">
        <v>314</v>
      </c>
      <c r="B1" s="253"/>
      <c r="C1" s="253"/>
      <c r="D1" s="253"/>
      <c r="E1" s="253"/>
      <c r="F1" s="253"/>
      <c r="G1" s="253"/>
      <c r="H1" s="253"/>
      <c r="I1" s="253"/>
    </row>
    <row r="2" spans="7:9" ht="15.75">
      <c r="G2" s="254" t="s">
        <v>118</v>
      </c>
      <c r="H2" s="254"/>
      <c r="I2" s="254"/>
    </row>
    <row r="3" spans="1:9" ht="15.75">
      <c r="A3" s="255" t="s">
        <v>0</v>
      </c>
      <c r="B3" s="255"/>
      <c r="C3" s="255"/>
      <c r="D3" s="255"/>
      <c r="E3" s="255"/>
      <c r="F3" s="255"/>
      <c r="G3" s="255"/>
      <c r="H3" s="255"/>
      <c r="I3" s="255"/>
    </row>
    <row r="4" spans="1:9" ht="7.5" customHeight="1">
      <c r="A4" s="1"/>
      <c r="B4" s="2"/>
      <c r="C4" s="62"/>
      <c r="D4" s="1"/>
      <c r="E4" s="2"/>
      <c r="F4" s="1"/>
      <c r="G4" s="1"/>
      <c r="H4" s="1"/>
      <c r="I4" s="1"/>
    </row>
    <row r="5" spans="1:9" ht="15" customHeight="1">
      <c r="A5" s="256" t="s">
        <v>1</v>
      </c>
      <c r="B5" s="257" t="s">
        <v>2</v>
      </c>
      <c r="C5" s="258" t="s">
        <v>315</v>
      </c>
      <c r="D5" s="263" t="s">
        <v>317</v>
      </c>
      <c r="E5" s="265" t="s">
        <v>318</v>
      </c>
      <c r="F5" s="257" t="s">
        <v>3</v>
      </c>
      <c r="G5" s="257"/>
      <c r="H5" s="257"/>
      <c r="I5" s="257"/>
    </row>
    <row r="6" spans="1:9" ht="66" customHeight="1">
      <c r="A6" s="256"/>
      <c r="B6" s="257"/>
      <c r="C6" s="259"/>
      <c r="D6" s="264"/>
      <c r="E6" s="266"/>
      <c r="F6" s="6" t="s">
        <v>4</v>
      </c>
      <c r="G6" s="6" t="s">
        <v>5</v>
      </c>
      <c r="H6" s="6" t="s">
        <v>6</v>
      </c>
      <c r="I6" s="6" t="s">
        <v>7</v>
      </c>
    </row>
    <row r="7" spans="1:9" s="107" customFormat="1" ht="12.75">
      <c r="A7" s="51">
        <v>1</v>
      </c>
      <c r="B7" s="27">
        <v>2</v>
      </c>
      <c r="C7" s="74">
        <v>3</v>
      </c>
      <c r="D7" s="27">
        <v>4</v>
      </c>
      <c r="E7" s="27">
        <v>6</v>
      </c>
      <c r="F7" s="27">
        <v>7</v>
      </c>
      <c r="G7" s="27">
        <v>8</v>
      </c>
      <c r="H7" s="27">
        <v>9</v>
      </c>
      <c r="I7" s="27">
        <v>10</v>
      </c>
    </row>
    <row r="8" spans="1:9" ht="15.75">
      <c r="A8" s="7" t="s">
        <v>8</v>
      </c>
      <c r="B8" s="139"/>
      <c r="C8" s="67"/>
      <c r="D8" s="8"/>
      <c r="E8" s="85"/>
      <c r="F8" s="85"/>
      <c r="G8" s="85"/>
      <c r="H8" s="85"/>
      <c r="I8" s="85"/>
    </row>
    <row r="9" spans="1:9" ht="28.5">
      <c r="A9" s="65" t="s">
        <v>9</v>
      </c>
      <c r="B9" s="132">
        <v>1000</v>
      </c>
      <c r="C9" s="161">
        <v>28359</v>
      </c>
      <c r="D9" s="162">
        <v>32008</v>
      </c>
      <c r="E9" s="163">
        <v>32008</v>
      </c>
      <c r="F9" s="164">
        <v>8002</v>
      </c>
      <c r="G9" s="164">
        <v>8002</v>
      </c>
      <c r="H9" s="164">
        <v>8002</v>
      </c>
      <c r="I9" s="164">
        <v>8002</v>
      </c>
    </row>
    <row r="10" spans="1:9" ht="27.75" customHeight="1">
      <c r="A10" s="65" t="s">
        <v>10</v>
      </c>
      <c r="B10" s="132">
        <v>1010</v>
      </c>
      <c r="C10" s="161">
        <v>22927</v>
      </c>
      <c r="D10" s="162">
        <v>26173.28</v>
      </c>
      <c r="E10" s="162">
        <v>26173.28</v>
      </c>
      <c r="F10" s="164">
        <v>6543.32</v>
      </c>
      <c r="G10" s="164">
        <v>6543.32</v>
      </c>
      <c r="H10" s="164">
        <v>6543.32</v>
      </c>
      <c r="I10" s="164">
        <v>6543.32</v>
      </c>
    </row>
    <row r="11" spans="1:9" ht="28.5" customHeight="1">
      <c r="A11" s="3" t="s">
        <v>11</v>
      </c>
      <c r="B11" s="27">
        <v>1011</v>
      </c>
      <c r="C11" s="96">
        <v>1099</v>
      </c>
      <c r="D11" s="147">
        <v>1152</v>
      </c>
      <c r="E11" s="90">
        <v>1152</v>
      </c>
      <c r="F11" s="103">
        <v>288</v>
      </c>
      <c r="G11" s="103">
        <v>288</v>
      </c>
      <c r="H11" s="103">
        <v>288</v>
      </c>
      <c r="I11" s="103">
        <v>288</v>
      </c>
    </row>
    <row r="12" spans="1:9" ht="15.75">
      <c r="A12" s="3" t="s">
        <v>12</v>
      </c>
      <c r="B12" s="27">
        <v>1012</v>
      </c>
      <c r="C12" s="96">
        <v>9</v>
      </c>
      <c r="D12" s="147">
        <v>20</v>
      </c>
      <c r="E12" s="90">
        <v>20</v>
      </c>
      <c r="F12" s="103">
        <v>5</v>
      </c>
      <c r="G12" s="103">
        <v>5</v>
      </c>
      <c r="H12" s="103">
        <v>5</v>
      </c>
      <c r="I12" s="103">
        <v>5</v>
      </c>
    </row>
    <row r="13" spans="1:9" ht="15.75">
      <c r="A13" s="3" t="s">
        <v>13</v>
      </c>
      <c r="B13" s="27">
        <v>1013</v>
      </c>
      <c r="C13" s="96">
        <v>806</v>
      </c>
      <c r="D13" s="147">
        <v>780</v>
      </c>
      <c r="E13" s="90">
        <v>780</v>
      </c>
      <c r="F13" s="103">
        <v>195</v>
      </c>
      <c r="G13" s="103">
        <v>195</v>
      </c>
      <c r="H13" s="103">
        <v>195</v>
      </c>
      <c r="I13" s="103">
        <v>195</v>
      </c>
    </row>
    <row r="14" spans="1:9" ht="15.75">
      <c r="A14" s="3" t="s">
        <v>14</v>
      </c>
      <c r="B14" s="27">
        <v>1014</v>
      </c>
      <c r="C14" s="96">
        <v>6844</v>
      </c>
      <c r="D14" s="147">
        <v>7424</v>
      </c>
      <c r="E14" s="90">
        <v>7424</v>
      </c>
      <c r="F14" s="103">
        <v>1856</v>
      </c>
      <c r="G14" s="103">
        <v>1856</v>
      </c>
      <c r="H14" s="103">
        <v>1856</v>
      </c>
      <c r="I14" s="103">
        <v>1856</v>
      </c>
    </row>
    <row r="15" spans="1:9" ht="15.75">
      <c r="A15" s="3" t="s">
        <v>15</v>
      </c>
      <c r="B15" s="27">
        <v>1015</v>
      </c>
      <c r="C15" s="96">
        <v>1501</v>
      </c>
      <c r="D15" s="147">
        <v>1633.28</v>
      </c>
      <c r="E15" s="90">
        <v>1633.28</v>
      </c>
      <c r="F15" s="103">
        <v>408.32</v>
      </c>
      <c r="G15" s="103">
        <v>408.32</v>
      </c>
      <c r="H15" s="103">
        <v>408.32</v>
      </c>
      <c r="I15" s="103">
        <v>408.32</v>
      </c>
    </row>
    <row r="16" spans="1:9" ht="60">
      <c r="A16" s="3" t="s">
        <v>269</v>
      </c>
      <c r="B16" s="5">
        <v>1016</v>
      </c>
      <c r="C16" s="90">
        <v>2587</v>
      </c>
      <c r="D16" s="90">
        <v>2734</v>
      </c>
      <c r="E16" s="90">
        <v>2734</v>
      </c>
      <c r="F16" s="103">
        <v>683.5</v>
      </c>
      <c r="G16" s="103">
        <v>683.5</v>
      </c>
      <c r="H16" s="103">
        <v>683.5</v>
      </c>
      <c r="I16" s="103">
        <v>683.5</v>
      </c>
    </row>
    <row r="17" spans="1:9" ht="15.75">
      <c r="A17" s="3" t="s">
        <v>191</v>
      </c>
      <c r="B17" s="27" t="s">
        <v>270</v>
      </c>
      <c r="C17" s="96">
        <v>1832</v>
      </c>
      <c r="D17" s="147">
        <v>1880</v>
      </c>
      <c r="E17" s="90">
        <v>1880</v>
      </c>
      <c r="F17" s="103">
        <v>470</v>
      </c>
      <c r="G17" s="103">
        <v>470</v>
      </c>
      <c r="H17" s="103">
        <v>470</v>
      </c>
      <c r="I17" s="103">
        <v>470</v>
      </c>
    </row>
    <row r="18" spans="1:9" ht="30">
      <c r="A18" s="3" t="s">
        <v>188</v>
      </c>
      <c r="B18" s="27" t="s">
        <v>271</v>
      </c>
      <c r="C18" s="96">
        <v>755</v>
      </c>
      <c r="D18" s="147">
        <v>854</v>
      </c>
      <c r="E18" s="179">
        <v>854</v>
      </c>
      <c r="F18" s="103">
        <v>213.5</v>
      </c>
      <c r="G18" s="103">
        <v>213.5</v>
      </c>
      <c r="H18" s="103">
        <v>213.5</v>
      </c>
      <c r="I18" s="103">
        <v>213.5</v>
      </c>
    </row>
    <row r="19" spans="1:9" ht="30">
      <c r="A19" s="3" t="s">
        <v>16</v>
      </c>
      <c r="B19" s="27">
        <v>1017</v>
      </c>
      <c r="C19" s="96">
        <v>16</v>
      </c>
      <c r="D19" s="148">
        <v>18</v>
      </c>
      <c r="E19" s="179">
        <v>18</v>
      </c>
      <c r="F19" s="103">
        <v>4.5</v>
      </c>
      <c r="G19" s="103">
        <v>4.5</v>
      </c>
      <c r="H19" s="103">
        <v>4.5</v>
      </c>
      <c r="I19" s="103">
        <v>4.5</v>
      </c>
    </row>
    <row r="20" spans="1:9" ht="15.75">
      <c r="A20" s="3" t="s">
        <v>272</v>
      </c>
      <c r="B20" s="27">
        <v>1018</v>
      </c>
      <c r="C20" s="96"/>
      <c r="D20" s="148"/>
      <c r="E20" s="90"/>
      <c r="F20" s="103"/>
      <c r="G20" s="103"/>
      <c r="H20" s="103"/>
      <c r="I20" s="103"/>
    </row>
    <row r="21" spans="1:9" ht="14.25" customHeight="1">
      <c r="A21" s="160" t="s">
        <v>189</v>
      </c>
      <c r="B21" s="27">
        <v>1019</v>
      </c>
      <c r="C21" s="96">
        <v>6156</v>
      </c>
      <c r="D21" s="147">
        <v>8852</v>
      </c>
      <c r="E21" s="90">
        <v>8852</v>
      </c>
      <c r="F21" s="103">
        <v>2213</v>
      </c>
      <c r="G21" s="103">
        <v>2213</v>
      </c>
      <c r="H21" s="103">
        <v>2213</v>
      </c>
      <c r="I21" s="103">
        <v>2213</v>
      </c>
    </row>
    <row r="22" spans="1:9" ht="15.75" customHeight="1">
      <c r="A22" s="3" t="s">
        <v>190</v>
      </c>
      <c r="B22" s="27">
        <v>1020</v>
      </c>
      <c r="C22" s="96">
        <v>3341</v>
      </c>
      <c r="D22" s="147">
        <v>3312</v>
      </c>
      <c r="E22" s="92">
        <v>3312</v>
      </c>
      <c r="F22" s="103">
        <v>828</v>
      </c>
      <c r="G22" s="103">
        <v>828</v>
      </c>
      <c r="H22" s="103">
        <v>828</v>
      </c>
      <c r="I22" s="103">
        <v>828</v>
      </c>
    </row>
    <row r="23" spans="1:9" ht="45">
      <c r="A23" s="3" t="s">
        <v>219</v>
      </c>
      <c r="B23" s="27">
        <v>1021</v>
      </c>
      <c r="C23" s="96">
        <v>568</v>
      </c>
      <c r="D23" s="147">
        <v>248</v>
      </c>
      <c r="E23" s="90">
        <v>248</v>
      </c>
      <c r="F23" s="103">
        <v>62</v>
      </c>
      <c r="G23" s="103">
        <v>62</v>
      </c>
      <c r="H23" s="103">
        <v>62</v>
      </c>
      <c r="I23" s="103">
        <v>62</v>
      </c>
    </row>
    <row r="24" spans="1:9" ht="15.75">
      <c r="A24" s="65" t="s">
        <v>18</v>
      </c>
      <c r="B24" s="132">
        <v>1020</v>
      </c>
      <c r="C24" s="161">
        <v>5432</v>
      </c>
      <c r="D24" s="161">
        <v>5834.720000000001</v>
      </c>
      <c r="E24" s="220">
        <v>5834.720000000001</v>
      </c>
      <c r="F24" s="161">
        <v>1458.6800000000003</v>
      </c>
      <c r="G24" s="161">
        <v>1458.6800000000003</v>
      </c>
      <c r="H24" s="161">
        <v>1458.6800000000003</v>
      </c>
      <c r="I24" s="161">
        <v>1458.6800000000003</v>
      </c>
    </row>
    <row r="25" spans="1:9" s="73" customFormat="1" ht="15.75">
      <c r="A25" s="65" t="s">
        <v>158</v>
      </c>
      <c r="B25" s="132">
        <v>1030</v>
      </c>
      <c r="C25" s="165">
        <v>4955</v>
      </c>
      <c r="D25" s="165">
        <v>5693.6</v>
      </c>
      <c r="E25" s="162">
        <v>5693.6</v>
      </c>
      <c r="F25" s="221">
        <v>1423.4</v>
      </c>
      <c r="G25" s="221">
        <v>1423.4</v>
      </c>
      <c r="H25" s="221">
        <v>1423.4</v>
      </c>
      <c r="I25" s="221">
        <v>1423.4</v>
      </c>
    </row>
    <row r="26" spans="1:9" ht="30">
      <c r="A26" s="3" t="s">
        <v>19</v>
      </c>
      <c r="B26" s="140">
        <v>1031</v>
      </c>
      <c r="C26" s="93">
        <v>132</v>
      </c>
      <c r="D26" s="90">
        <v>199.6</v>
      </c>
      <c r="E26" s="90">
        <v>199.6</v>
      </c>
      <c r="F26" s="91">
        <v>49.9</v>
      </c>
      <c r="G26" s="91">
        <v>49.9</v>
      </c>
      <c r="H26" s="91">
        <v>49.9</v>
      </c>
      <c r="I26" s="91">
        <v>49.9</v>
      </c>
    </row>
    <row r="27" spans="1:9" ht="30">
      <c r="A27" s="3" t="s">
        <v>221</v>
      </c>
      <c r="B27" s="140">
        <v>1032</v>
      </c>
      <c r="C27" s="93"/>
      <c r="D27" s="90" t="s">
        <v>274</v>
      </c>
      <c r="E27" s="90" t="s">
        <v>274</v>
      </c>
      <c r="F27" s="91"/>
      <c r="G27" s="91"/>
      <c r="H27" s="91"/>
      <c r="I27" s="91"/>
    </row>
    <row r="28" spans="1:9" ht="15.75">
      <c r="A28" s="3" t="s">
        <v>20</v>
      </c>
      <c r="B28" s="140">
        <v>1033</v>
      </c>
      <c r="C28" s="93"/>
      <c r="D28" s="90" t="s">
        <v>274</v>
      </c>
      <c r="E28" s="90" t="s">
        <v>274</v>
      </c>
      <c r="F28" s="91"/>
      <c r="G28" s="91"/>
      <c r="H28" s="91"/>
      <c r="I28" s="91"/>
    </row>
    <row r="29" spans="1:9" ht="15.75">
      <c r="A29" s="3" t="s">
        <v>21</v>
      </c>
      <c r="B29" s="140">
        <v>1034</v>
      </c>
      <c r="C29" s="93"/>
      <c r="D29" s="90"/>
      <c r="E29" s="180"/>
      <c r="F29" s="91"/>
      <c r="G29" s="91"/>
      <c r="H29" s="91"/>
      <c r="I29" s="91"/>
    </row>
    <row r="30" spans="1:9" ht="15.75">
      <c r="A30" s="3" t="s">
        <v>22</v>
      </c>
      <c r="B30" s="140">
        <v>1035</v>
      </c>
      <c r="C30" s="93"/>
      <c r="D30" s="90" t="s">
        <v>274</v>
      </c>
      <c r="E30" s="90" t="s">
        <v>274</v>
      </c>
      <c r="F30" s="91"/>
      <c r="G30" s="91"/>
      <c r="H30" s="91"/>
      <c r="I30" s="91"/>
    </row>
    <row r="31" spans="1:9" ht="15.75">
      <c r="A31" s="3" t="s">
        <v>23</v>
      </c>
      <c r="B31" s="140">
        <v>1036</v>
      </c>
      <c r="C31" s="93">
        <v>5</v>
      </c>
      <c r="D31" s="90">
        <v>6</v>
      </c>
      <c r="E31" s="155">
        <v>6</v>
      </c>
      <c r="F31" s="91">
        <v>1.5</v>
      </c>
      <c r="G31" s="91">
        <v>1.5</v>
      </c>
      <c r="H31" s="91">
        <v>1.5</v>
      </c>
      <c r="I31" s="91">
        <v>1.5</v>
      </c>
    </row>
    <row r="32" spans="1:9" ht="15.75">
      <c r="A32" s="3" t="s">
        <v>24</v>
      </c>
      <c r="B32" s="140">
        <v>1037</v>
      </c>
      <c r="C32" s="93">
        <v>37</v>
      </c>
      <c r="D32" s="90">
        <v>30</v>
      </c>
      <c r="E32" s="181">
        <v>30</v>
      </c>
      <c r="F32" s="91">
        <v>7.5</v>
      </c>
      <c r="G32" s="91">
        <v>7.5</v>
      </c>
      <c r="H32" s="91">
        <v>7.5</v>
      </c>
      <c r="I32" s="91">
        <v>7.5</v>
      </c>
    </row>
    <row r="33" spans="1:9" ht="15.75">
      <c r="A33" s="3" t="s">
        <v>25</v>
      </c>
      <c r="B33" s="140">
        <v>1038</v>
      </c>
      <c r="C33" s="93">
        <v>3569</v>
      </c>
      <c r="D33" s="90">
        <v>4090</v>
      </c>
      <c r="E33" s="90">
        <v>4090</v>
      </c>
      <c r="F33" s="91">
        <v>1022.5</v>
      </c>
      <c r="G33" s="91">
        <v>1022.5</v>
      </c>
      <c r="H33" s="91">
        <v>1022.5</v>
      </c>
      <c r="I33" s="91">
        <v>1022.5</v>
      </c>
    </row>
    <row r="34" spans="1:9" ht="15.75">
      <c r="A34" s="3" t="s">
        <v>26</v>
      </c>
      <c r="B34" s="140">
        <v>1039</v>
      </c>
      <c r="C34" s="93">
        <v>781</v>
      </c>
      <c r="D34" s="90">
        <v>899.8</v>
      </c>
      <c r="E34" s="90">
        <v>899.8</v>
      </c>
      <c r="F34" s="91">
        <v>224.95</v>
      </c>
      <c r="G34" s="91">
        <v>224.95</v>
      </c>
      <c r="H34" s="91">
        <v>224.95</v>
      </c>
      <c r="I34" s="91">
        <v>224.95</v>
      </c>
    </row>
    <row r="35" spans="1:9" ht="45">
      <c r="A35" s="3" t="s">
        <v>161</v>
      </c>
      <c r="B35" s="140">
        <v>1040</v>
      </c>
      <c r="C35" s="93">
        <v>16</v>
      </c>
      <c r="D35" s="90">
        <v>14</v>
      </c>
      <c r="E35" s="90">
        <v>14</v>
      </c>
      <c r="F35" s="91">
        <v>3.5</v>
      </c>
      <c r="G35" s="91">
        <v>3.5</v>
      </c>
      <c r="H35" s="91">
        <v>3.5</v>
      </c>
      <c r="I35" s="91">
        <v>3.5</v>
      </c>
    </row>
    <row r="36" spans="1:9" ht="45">
      <c r="A36" s="3" t="s">
        <v>236</v>
      </c>
      <c r="B36" s="154">
        <v>1041</v>
      </c>
      <c r="C36" s="93"/>
      <c r="D36" s="90"/>
      <c r="E36" s="90"/>
      <c r="F36" s="91">
        <v>0</v>
      </c>
      <c r="G36" s="91">
        <v>0</v>
      </c>
      <c r="H36" s="91">
        <v>0</v>
      </c>
      <c r="I36" s="91">
        <v>0</v>
      </c>
    </row>
    <row r="37" spans="1:9" ht="30">
      <c r="A37" s="3" t="s">
        <v>237</v>
      </c>
      <c r="B37" s="154">
        <v>1042</v>
      </c>
      <c r="C37" s="93"/>
      <c r="D37" s="90"/>
      <c r="E37" s="180"/>
      <c r="F37" s="91">
        <v>0</v>
      </c>
      <c r="G37" s="91">
        <v>0</v>
      </c>
      <c r="H37" s="91">
        <v>0</v>
      </c>
      <c r="I37" s="91">
        <v>0</v>
      </c>
    </row>
    <row r="38" spans="1:9" ht="30">
      <c r="A38" s="3" t="s">
        <v>238</v>
      </c>
      <c r="B38" s="154">
        <v>1043</v>
      </c>
      <c r="C38" s="93"/>
      <c r="D38" s="90"/>
      <c r="E38" s="180"/>
      <c r="F38" s="91">
        <v>0</v>
      </c>
      <c r="G38" s="91">
        <v>0</v>
      </c>
      <c r="H38" s="91">
        <v>0</v>
      </c>
      <c r="I38" s="91">
        <v>0</v>
      </c>
    </row>
    <row r="39" spans="1:9" ht="15.75">
      <c r="A39" s="3" t="s">
        <v>239</v>
      </c>
      <c r="B39" s="154">
        <v>1044</v>
      </c>
      <c r="C39" s="93"/>
      <c r="D39" s="90"/>
      <c r="E39" s="180"/>
      <c r="F39" s="91">
        <v>0</v>
      </c>
      <c r="G39" s="91">
        <v>0</v>
      </c>
      <c r="H39" s="91">
        <v>0</v>
      </c>
      <c r="I39" s="91">
        <v>0</v>
      </c>
    </row>
    <row r="40" spans="1:9" ht="30">
      <c r="A40" s="3" t="s">
        <v>192</v>
      </c>
      <c r="B40" s="154">
        <v>1045</v>
      </c>
      <c r="C40" s="93">
        <v>89</v>
      </c>
      <c r="D40" s="90">
        <v>94.8</v>
      </c>
      <c r="E40" s="90">
        <v>94.8</v>
      </c>
      <c r="F40" s="91">
        <v>23.7</v>
      </c>
      <c r="G40" s="91">
        <v>23.7</v>
      </c>
      <c r="H40" s="91">
        <v>23.7</v>
      </c>
      <c r="I40" s="91">
        <v>23.7</v>
      </c>
    </row>
    <row r="41" spans="1:9" ht="15.75">
      <c r="A41" s="3" t="s">
        <v>240</v>
      </c>
      <c r="B41" s="154">
        <v>1046</v>
      </c>
      <c r="C41" s="93"/>
      <c r="D41" s="90"/>
      <c r="E41" s="90"/>
      <c r="F41" s="91">
        <v>0</v>
      </c>
      <c r="G41" s="91">
        <v>0</v>
      </c>
      <c r="H41" s="91">
        <v>0</v>
      </c>
      <c r="I41" s="91">
        <v>0</v>
      </c>
    </row>
    <row r="42" spans="1:9" ht="15.75">
      <c r="A42" s="3" t="s">
        <v>241</v>
      </c>
      <c r="B42" s="154">
        <v>1047</v>
      </c>
      <c r="C42" s="93"/>
      <c r="D42" s="90"/>
      <c r="E42" s="180"/>
      <c r="F42" s="91">
        <v>0</v>
      </c>
      <c r="G42" s="91">
        <v>0</v>
      </c>
      <c r="H42" s="91">
        <v>0</v>
      </c>
      <c r="I42" s="91">
        <v>0</v>
      </c>
    </row>
    <row r="43" spans="1:9" ht="30">
      <c r="A43" s="3" t="s">
        <v>242</v>
      </c>
      <c r="B43" s="154">
        <v>1048</v>
      </c>
      <c r="C43" s="93"/>
      <c r="D43" s="90"/>
      <c r="E43" s="180"/>
      <c r="F43" s="91">
        <v>0</v>
      </c>
      <c r="G43" s="91">
        <v>0</v>
      </c>
      <c r="H43" s="91">
        <v>0</v>
      </c>
      <c r="I43" s="91">
        <v>0</v>
      </c>
    </row>
    <row r="44" spans="1:9" ht="45">
      <c r="A44" s="3" t="s">
        <v>243</v>
      </c>
      <c r="B44" s="154">
        <v>1049</v>
      </c>
      <c r="C44" s="93">
        <v>3</v>
      </c>
      <c r="D44" s="90">
        <v>30</v>
      </c>
      <c r="E44" s="90">
        <v>30</v>
      </c>
      <c r="F44" s="91">
        <v>7.5</v>
      </c>
      <c r="G44" s="91">
        <v>7.5</v>
      </c>
      <c r="H44" s="91">
        <v>7.5</v>
      </c>
      <c r="I44" s="91">
        <v>7.5</v>
      </c>
    </row>
    <row r="45" spans="1:9" ht="60">
      <c r="A45" s="3" t="s">
        <v>217</v>
      </c>
      <c r="B45" s="140">
        <v>1050</v>
      </c>
      <c r="C45" s="93"/>
      <c r="D45" s="90"/>
      <c r="E45" s="180"/>
      <c r="F45" s="91">
        <v>0</v>
      </c>
      <c r="G45" s="91">
        <v>0</v>
      </c>
      <c r="H45" s="91">
        <v>0</v>
      </c>
      <c r="I45" s="91">
        <v>0</v>
      </c>
    </row>
    <row r="46" spans="1:9" ht="15.75">
      <c r="A46" s="3" t="s">
        <v>27</v>
      </c>
      <c r="B46" s="51" t="s">
        <v>28</v>
      </c>
      <c r="C46" s="93"/>
      <c r="D46" s="90"/>
      <c r="E46" s="90"/>
      <c r="F46" s="91">
        <v>0</v>
      </c>
      <c r="G46" s="91">
        <v>0</v>
      </c>
      <c r="H46" s="91">
        <v>0</v>
      </c>
      <c r="I46" s="91">
        <v>0</v>
      </c>
    </row>
    <row r="47" spans="1:9" ht="30">
      <c r="A47" s="156" t="s">
        <v>29</v>
      </c>
      <c r="B47" s="157">
        <v>1051</v>
      </c>
      <c r="C47" s="183">
        <v>323</v>
      </c>
      <c r="D47" s="183">
        <v>329.4</v>
      </c>
      <c r="E47" s="183">
        <v>329.4</v>
      </c>
      <c r="F47" s="159">
        <v>82.35</v>
      </c>
      <c r="G47" s="159">
        <v>82.35</v>
      </c>
      <c r="H47" s="159">
        <v>82.35</v>
      </c>
      <c r="I47" s="159">
        <v>82.35</v>
      </c>
    </row>
    <row r="48" spans="1:9" ht="15.75">
      <c r="A48" s="3" t="s">
        <v>215</v>
      </c>
      <c r="B48" s="51" t="s">
        <v>244</v>
      </c>
      <c r="C48" s="96">
        <v>79</v>
      </c>
      <c r="D48" s="90">
        <v>68.8</v>
      </c>
      <c r="E48" s="182">
        <v>68.8</v>
      </c>
      <c r="F48" s="91">
        <v>17.2</v>
      </c>
      <c r="G48" s="91">
        <v>17.2</v>
      </c>
      <c r="H48" s="91">
        <v>17.2</v>
      </c>
      <c r="I48" s="91">
        <v>17.2</v>
      </c>
    </row>
    <row r="49" spans="1:9" ht="15.75">
      <c r="A49" s="3" t="s">
        <v>173</v>
      </c>
      <c r="B49" s="51" t="s">
        <v>245</v>
      </c>
      <c r="C49" s="96">
        <v>34</v>
      </c>
      <c r="D49" s="90">
        <v>35</v>
      </c>
      <c r="E49" s="92">
        <v>35</v>
      </c>
      <c r="F49" s="91">
        <v>8.75</v>
      </c>
      <c r="G49" s="91">
        <v>8.75</v>
      </c>
      <c r="H49" s="91">
        <v>8.75</v>
      </c>
      <c r="I49" s="91">
        <v>8.75</v>
      </c>
    </row>
    <row r="50" spans="1:9" ht="15.75">
      <c r="A50" s="3" t="s">
        <v>218</v>
      </c>
      <c r="B50" s="51" t="s">
        <v>246</v>
      </c>
      <c r="C50" s="96">
        <v>4</v>
      </c>
      <c r="D50" s="90">
        <v>4</v>
      </c>
      <c r="E50" s="92">
        <v>4</v>
      </c>
      <c r="F50" s="91">
        <v>1</v>
      </c>
      <c r="G50" s="91">
        <v>1</v>
      </c>
      <c r="H50" s="91">
        <v>1</v>
      </c>
      <c r="I50" s="91">
        <v>1</v>
      </c>
    </row>
    <row r="51" spans="1:9" ht="15.75">
      <c r="A51" s="3" t="s">
        <v>174</v>
      </c>
      <c r="B51" s="51" t="s">
        <v>247</v>
      </c>
      <c r="C51" s="96">
        <v>24</v>
      </c>
      <c r="D51" s="90">
        <v>12.4</v>
      </c>
      <c r="E51" s="92">
        <v>12.4</v>
      </c>
      <c r="F51" s="91">
        <v>3.1</v>
      </c>
      <c r="G51" s="91">
        <v>3.1</v>
      </c>
      <c r="H51" s="91">
        <v>3.1</v>
      </c>
      <c r="I51" s="91">
        <v>3.1</v>
      </c>
    </row>
    <row r="52" spans="1:9" ht="15.75">
      <c r="A52" s="3" t="s">
        <v>216</v>
      </c>
      <c r="B52" s="51" t="s">
        <v>248</v>
      </c>
      <c r="C52" s="96">
        <v>6</v>
      </c>
      <c r="D52" s="90">
        <v>4.4</v>
      </c>
      <c r="E52" s="92">
        <v>4.4</v>
      </c>
      <c r="F52" s="91">
        <v>1.1</v>
      </c>
      <c r="G52" s="91">
        <v>1.1</v>
      </c>
      <c r="H52" s="91">
        <v>1.1</v>
      </c>
      <c r="I52" s="91">
        <v>1.1</v>
      </c>
    </row>
    <row r="53" spans="1:9" ht="15.75">
      <c r="A53" s="3" t="s">
        <v>213</v>
      </c>
      <c r="B53" s="51" t="s">
        <v>249</v>
      </c>
      <c r="C53" s="96"/>
      <c r="D53" s="90"/>
      <c r="E53" s="92"/>
      <c r="F53" s="91">
        <v>0</v>
      </c>
      <c r="G53" s="91">
        <v>0</v>
      </c>
      <c r="H53" s="91">
        <v>0</v>
      </c>
      <c r="I53" s="91">
        <v>0</v>
      </c>
    </row>
    <row r="54" spans="1:9" ht="15.75">
      <c r="A54" s="3" t="s">
        <v>175</v>
      </c>
      <c r="B54" s="51" t="s">
        <v>250</v>
      </c>
      <c r="C54" s="96">
        <v>86</v>
      </c>
      <c r="D54" s="90">
        <v>66.8</v>
      </c>
      <c r="E54" s="92">
        <v>66.8</v>
      </c>
      <c r="F54" s="91">
        <v>16.7</v>
      </c>
      <c r="G54" s="91">
        <v>16.7</v>
      </c>
      <c r="H54" s="91">
        <v>16.7</v>
      </c>
      <c r="I54" s="91">
        <v>16.7</v>
      </c>
    </row>
    <row r="55" spans="1:9" ht="15.75">
      <c r="A55" s="3" t="s">
        <v>222</v>
      </c>
      <c r="B55" s="51" t="s">
        <v>251</v>
      </c>
      <c r="C55" s="96">
        <v>78</v>
      </c>
      <c r="D55" s="90">
        <v>78</v>
      </c>
      <c r="E55" s="90">
        <v>78</v>
      </c>
      <c r="F55" s="91">
        <v>19.5</v>
      </c>
      <c r="G55" s="91">
        <v>19.5</v>
      </c>
      <c r="H55" s="91">
        <v>19.5</v>
      </c>
      <c r="I55" s="91">
        <v>19.5</v>
      </c>
    </row>
    <row r="56" spans="1:9" ht="15.75">
      <c r="A56" s="3" t="s">
        <v>223</v>
      </c>
      <c r="B56" s="51" t="s">
        <v>252</v>
      </c>
      <c r="C56" s="96">
        <v>12</v>
      </c>
      <c r="D56" s="90">
        <v>60</v>
      </c>
      <c r="E56" s="127">
        <v>60</v>
      </c>
      <c r="F56" s="91">
        <v>15</v>
      </c>
      <c r="G56" s="91">
        <v>15</v>
      </c>
      <c r="H56" s="91">
        <v>15</v>
      </c>
      <c r="I56" s="91">
        <v>15</v>
      </c>
    </row>
    <row r="57" spans="1:9" ht="30">
      <c r="A57" s="3" t="s">
        <v>276</v>
      </c>
      <c r="B57" s="51" t="s">
        <v>277</v>
      </c>
      <c r="C57" s="96"/>
      <c r="D57" s="90"/>
      <c r="E57" s="127"/>
      <c r="F57" s="98"/>
      <c r="G57" s="98"/>
      <c r="H57" s="98"/>
      <c r="I57" s="98"/>
    </row>
    <row r="58" spans="1:9" ht="15.75">
      <c r="A58" s="3" t="s">
        <v>30</v>
      </c>
      <c r="B58" s="140">
        <v>1060</v>
      </c>
      <c r="C58" s="96"/>
      <c r="D58" s="92"/>
      <c r="E58" s="94"/>
      <c r="F58" s="91"/>
      <c r="G58" s="91"/>
      <c r="H58" s="91"/>
      <c r="I58" s="91"/>
    </row>
    <row r="59" spans="1:9" ht="15.75">
      <c r="A59" s="3" t="s">
        <v>31</v>
      </c>
      <c r="B59" s="140">
        <v>1061</v>
      </c>
      <c r="C59" s="96"/>
      <c r="D59" s="92"/>
      <c r="E59" s="96"/>
      <c r="F59" s="91"/>
      <c r="G59" s="91"/>
      <c r="H59" s="91"/>
      <c r="I59" s="91"/>
    </row>
    <row r="60" spans="1:9" ht="15.75">
      <c r="A60" s="3" t="s">
        <v>32</v>
      </c>
      <c r="B60" s="140">
        <v>1062</v>
      </c>
      <c r="C60" s="96"/>
      <c r="D60" s="92"/>
      <c r="E60" s="97"/>
      <c r="F60" s="91"/>
      <c r="G60" s="91"/>
      <c r="H60" s="91"/>
      <c r="I60" s="91"/>
    </row>
    <row r="61" spans="1:9" ht="15.75">
      <c r="A61" s="3" t="s">
        <v>25</v>
      </c>
      <c r="B61" s="140">
        <v>1063</v>
      </c>
      <c r="C61" s="96"/>
      <c r="D61" s="92"/>
      <c r="E61" s="97"/>
      <c r="F61" s="91"/>
      <c r="G61" s="91"/>
      <c r="H61" s="91"/>
      <c r="I61" s="91"/>
    </row>
    <row r="62" spans="1:9" ht="15.75">
      <c r="A62" s="3" t="s">
        <v>26</v>
      </c>
      <c r="B62" s="140">
        <v>1064</v>
      </c>
      <c r="C62" s="96"/>
      <c r="D62" s="92"/>
      <c r="E62" s="97"/>
      <c r="F62" s="91"/>
      <c r="G62" s="91"/>
      <c r="H62" s="91"/>
      <c r="I62" s="91"/>
    </row>
    <row r="63" spans="1:9" ht="30">
      <c r="A63" s="3" t="s">
        <v>33</v>
      </c>
      <c r="B63" s="140">
        <v>1065</v>
      </c>
      <c r="C63" s="96"/>
      <c r="D63" s="92"/>
      <c r="E63" s="96"/>
      <c r="F63" s="91"/>
      <c r="G63" s="91"/>
      <c r="H63" s="91"/>
      <c r="I63" s="91"/>
    </row>
    <row r="64" spans="1:9" ht="15.75">
      <c r="A64" s="3" t="s">
        <v>34</v>
      </c>
      <c r="B64" s="140">
        <v>1066</v>
      </c>
      <c r="C64" s="96"/>
      <c r="D64" s="92"/>
      <c r="E64" s="97"/>
      <c r="F64" s="91"/>
      <c r="G64" s="91"/>
      <c r="H64" s="91"/>
      <c r="I64" s="91"/>
    </row>
    <row r="65" spans="1:9" ht="15.75">
      <c r="A65" s="60" t="s">
        <v>35</v>
      </c>
      <c r="B65" s="131">
        <v>1067</v>
      </c>
      <c r="C65" s="93"/>
      <c r="D65" s="90"/>
      <c r="E65" s="101"/>
      <c r="F65" s="91"/>
      <c r="G65" s="91"/>
      <c r="H65" s="91"/>
      <c r="I65" s="91"/>
    </row>
    <row r="66" spans="1:9" ht="28.5">
      <c r="A66" s="65" t="s">
        <v>159</v>
      </c>
      <c r="B66" s="132">
        <v>1070</v>
      </c>
      <c r="C66" s="164">
        <v>4864</v>
      </c>
      <c r="D66" s="164">
        <v>12528</v>
      </c>
      <c r="E66" s="164">
        <f>3865+8663</f>
        <v>12528</v>
      </c>
      <c r="F66" s="164">
        <f>SUM(F67:F74)</f>
        <v>928</v>
      </c>
      <c r="G66" s="164">
        <f>SUM(G67:G74)</f>
        <v>3866.6666666666665</v>
      </c>
      <c r="H66" s="164">
        <f>SUM(H67:H74)</f>
        <v>3867</v>
      </c>
      <c r="I66" s="164">
        <f>SUM(I67:I74)</f>
        <v>3866</v>
      </c>
    </row>
    <row r="67" spans="1:9" ht="15.75">
      <c r="A67" s="60" t="s">
        <v>206</v>
      </c>
      <c r="B67" s="133" t="s">
        <v>181</v>
      </c>
      <c r="C67" s="103">
        <v>2111</v>
      </c>
      <c r="D67" s="94">
        <v>2280</v>
      </c>
      <c r="E67" s="98">
        <v>2280</v>
      </c>
      <c r="F67" s="91">
        <v>570</v>
      </c>
      <c r="G67" s="91">
        <v>570</v>
      </c>
      <c r="H67" s="91">
        <v>570</v>
      </c>
      <c r="I67" s="91">
        <v>570</v>
      </c>
    </row>
    <row r="68" spans="1:9" ht="15.75">
      <c r="A68" s="60" t="s">
        <v>65</v>
      </c>
      <c r="B68" s="133" t="s">
        <v>182</v>
      </c>
      <c r="C68" s="103">
        <v>1299</v>
      </c>
      <c r="D68" s="96">
        <v>912</v>
      </c>
      <c r="E68" s="98">
        <v>912</v>
      </c>
      <c r="F68" s="91">
        <v>228</v>
      </c>
      <c r="G68" s="91">
        <v>228</v>
      </c>
      <c r="H68" s="91">
        <v>228</v>
      </c>
      <c r="I68" s="91">
        <v>228</v>
      </c>
    </row>
    <row r="69" spans="1:9" ht="15.75">
      <c r="A69" s="60" t="s">
        <v>176</v>
      </c>
      <c r="B69" s="133" t="s">
        <v>183</v>
      </c>
      <c r="C69" s="103"/>
      <c r="D69" s="96"/>
      <c r="E69" s="98"/>
      <c r="F69" s="91"/>
      <c r="G69" s="91"/>
      <c r="H69" s="91"/>
      <c r="I69" s="91"/>
    </row>
    <row r="70" spans="1:9" ht="15.75">
      <c r="A70" s="60" t="s">
        <v>234</v>
      </c>
      <c r="B70" s="51" t="s">
        <v>184</v>
      </c>
      <c r="C70" s="103">
        <v>1297</v>
      </c>
      <c r="D70" s="96">
        <v>7565</v>
      </c>
      <c r="E70" s="98">
        <f>3865+3700</f>
        <v>7565</v>
      </c>
      <c r="F70" s="91"/>
      <c r="G70" s="91">
        <f>E70/3</f>
        <v>2521.6666666666665</v>
      </c>
      <c r="H70" s="91">
        <v>2522</v>
      </c>
      <c r="I70" s="91">
        <v>2521</v>
      </c>
    </row>
    <row r="71" spans="1:9" ht="15.75">
      <c r="A71" s="60" t="s">
        <v>177</v>
      </c>
      <c r="B71" s="51" t="s">
        <v>179</v>
      </c>
      <c r="C71" s="103">
        <v>14</v>
      </c>
      <c r="D71" s="96"/>
      <c r="E71" s="98"/>
      <c r="F71" s="91">
        <v>0</v>
      </c>
      <c r="G71" s="91">
        <v>0</v>
      </c>
      <c r="H71" s="91">
        <v>0</v>
      </c>
      <c r="I71" s="91">
        <v>0</v>
      </c>
    </row>
    <row r="72" spans="1:9" ht="15.75">
      <c r="A72" s="60" t="s">
        <v>178</v>
      </c>
      <c r="B72" s="51" t="s">
        <v>185</v>
      </c>
      <c r="C72" s="89"/>
      <c r="D72" s="96"/>
      <c r="E72" s="98"/>
      <c r="F72" s="91">
        <v>0</v>
      </c>
      <c r="G72" s="91">
        <v>0</v>
      </c>
      <c r="H72" s="91">
        <v>0</v>
      </c>
      <c r="I72" s="91">
        <v>0</v>
      </c>
    </row>
    <row r="73" spans="1:9" ht="15.75">
      <c r="A73" s="60" t="s">
        <v>224</v>
      </c>
      <c r="B73" s="51" t="s">
        <v>235</v>
      </c>
      <c r="C73" s="89">
        <v>143</v>
      </c>
      <c r="D73" s="96">
        <v>1250</v>
      </c>
      <c r="E73" s="219">
        <v>1250</v>
      </c>
      <c r="F73" s="91"/>
      <c r="G73" s="91">
        <v>417</v>
      </c>
      <c r="H73" s="91">
        <v>417</v>
      </c>
      <c r="I73" s="91">
        <v>416</v>
      </c>
    </row>
    <row r="74" spans="1:9" ht="15.75">
      <c r="A74" s="60" t="s">
        <v>281</v>
      </c>
      <c r="B74" s="51" t="s">
        <v>280</v>
      </c>
      <c r="C74" s="89"/>
      <c r="D74" s="96">
        <v>521</v>
      </c>
      <c r="E74" s="219">
        <v>521</v>
      </c>
      <c r="F74" s="91">
        <v>130</v>
      </c>
      <c r="G74" s="91">
        <v>130</v>
      </c>
      <c r="H74" s="91">
        <v>130</v>
      </c>
      <c r="I74" s="91">
        <v>131</v>
      </c>
    </row>
    <row r="75" spans="1:9" s="73" customFormat="1" ht="28.5">
      <c r="A75" s="167" t="s">
        <v>214</v>
      </c>
      <c r="B75" s="132">
        <v>1080</v>
      </c>
      <c r="C75" s="166">
        <v>3803</v>
      </c>
      <c r="D75" s="166">
        <v>11529</v>
      </c>
      <c r="E75" s="166">
        <f>SUM(E76:E82)</f>
        <v>11529</v>
      </c>
      <c r="F75" s="166">
        <f>SUM(F76:F82)</f>
        <v>679</v>
      </c>
      <c r="G75" s="166">
        <f>SUM(G76:G82)</f>
        <v>3617</v>
      </c>
      <c r="H75" s="166">
        <f>SUM(H76:H82)</f>
        <v>3618</v>
      </c>
      <c r="I75" s="166">
        <f>SUM(I76:I82)</f>
        <v>3615</v>
      </c>
    </row>
    <row r="76" spans="1:9" ht="15.75">
      <c r="A76" s="3" t="s">
        <v>205</v>
      </c>
      <c r="B76" s="27" t="s">
        <v>196</v>
      </c>
      <c r="C76" s="96">
        <v>2123</v>
      </c>
      <c r="D76" s="96">
        <v>2280</v>
      </c>
      <c r="E76" s="98">
        <v>2280</v>
      </c>
      <c r="F76" s="91">
        <v>570</v>
      </c>
      <c r="G76" s="91">
        <v>570</v>
      </c>
      <c r="H76" s="91">
        <v>570</v>
      </c>
      <c r="I76" s="91">
        <v>570</v>
      </c>
    </row>
    <row r="77" spans="1:9" ht="15.75">
      <c r="A77" s="3" t="s">
        <v>171</v>
      </c>
      <c r="B77" s="27" t="s">
        <v>197</v>
      </c>
      <c r="C77" s="96">
        <v>1286</v>
      </c>
      <c r="D77" s="98">
        <v>7565</v>
      </c>
      <c r="E77" s="98">
        <v>7565</v>
      </c>
      <c r="F77" s="91"/>
      <c r="G77" s="91">
        <v>2522</v>
      </c>
      <c r="H77" s="91">
        <v>2522</v>
      </c>
      <c r="I77" s="91">
        <v>2521</v>
      </c>
    </row>
    <row r="78" spans="1:9" ht="15.75">
      <c r="A78" s="3" t="s">
        <v>225</v>
      </c>
      <c r="B78" s="27" t="s">
        <v>198</v>
      </c>
      <c r="C78" s="96"/>
      <c r="D78" s="98"/>
      <c r="E78" s="98"/>
      <c r="F78" s="91">
        <v>0</v>
      </c>
      <c r="G78" s="91">
        <v>0</v>
      </c>
      <c r="H78" s="91">
        <v>0</v>
      </c>
      <c r="I78" s="91">
        <v>0</v>
      </c>
    </row>
    <row r="79" spans="1:9" ht="15.75">
      <c r="A79" s="3" t="s">
        <v>226</v>
      </c>
      <c r="B79" s="27" t="s">
        <v>199</v>
      </c>
      <c r="C79" s="96">
        <v>155</v>
      </c>
      <c r="D79" s="98">
        <v>1250</v>
      </c>
      <c r="E79" s="98">
        <v>1250</v>
      </c>
      <c r="F79" s="91"/>
      <c r="G79" s="91">
        <v>417</v>
      </c>
      <c r="H79" s="91">
        <v>417</v>
      </c>
      <c r="I79" s="91">
        <v>416</v>
      </c>
    </row>
    <row r="80" spans="1:9" ht="15.75">
      <c r="A80" s="3" t="s">
        <v>211</v>
      </c>
      <c r="B80" s="27" t="s">
        <v>200</v>
      </c>
      <c r="C80" s="96">
        <v>238</v>
      </c>
      <c r="D80" s="98">
        <v>100</v>
      </c>
      <c r="E80" s="98">
        <v>100</v>
      </c>
      <c r="F80" s="91">
        <v>25</v>
      </c>
      <c r="G80" s="91">
        <v>25</v>
      </c>
      <c r="H80" s="91">
        <v>25</v>
      </c>
      <c r="I80" s="91">
        <v>25</v>
      </c>
    </row>
    <row r="81" spans="1:9" ht="15.75">
      <c r="A81" s="3" t="s">
        <v>212</v>
      </c>
      <c r="B81" s="27" t="s">
        <v>227</v>
      </c>
      <c r="C81" s="96">
        <v>1</v>
      </c>
      <c r="D81" s="98"/>
      <c r="E81" s="127"/>
      <c r="F81" s="91">
        <v>0</v>
      </c>
      <c r="G81" s="91">
        <v>0</v>
      </c>
      <c r="H81" s="91">
        <v>0</v>
      </c>
      <c r="I81" s="91">
        <v>0</v>
      </c>
    </row>
    <row r="82" spans="1:9" ht="30">
      <c r="A82" s="3" t="s">
        <v>278</v>
      </c>
      <c r="B82" s="27" t="s">
        <v>228</v>
      </c>
      <c r="C82" s="96">
        <v>190.773</v>
      </c>
      <c r="D82" s="98">
        <v>334</v>
      </c>
      <c r="E82" s="98">
        <v>334</v>
      </c>
      <c r="F82" s="91">
        <v>84</v>
      </c>
      <c r="G82" s="91">
        <v>83</v>
      </c>
      <c r="H82" s="91">
        <v>84</v>
      </c>
      <c r="I82" s="91">
        <v>83</v>
      </c>
    </row>
    <row r="83" spans="1:9" ht="15.75">
      <c r="A83" s="156" t="s">
        <v>172</v>
      </c>
      <c r="B83" s="168" t="s">
        <v>279</v>
      </c>
      <c r="C83" s="169"/>
      <c r="D83" s="169">
        <v>140.23476000000034</v>
      </c>
      <c r="E83" s="169">
        <v>140.23476000000034</v>
      </c>
      <c r="F83" s="169">
        <v>35</v>
      </c>
      <c r="G83" s="169">
        <v>35</v>
      </c>
      <c r="H83" s="169">
        <v>35</v>
      </c>
      <c r="I83" s="169">
        <v>35</v>
      </c>
    </row>
    <row r="84" spans="1:9" s="73" customFormat="1" ht="28.5">
      <c r="A84" s="65" t="s">
        <v>36</v>
      </c>
      <c r="B84" s="132">
        <v>1100</v>
      </c>
      <c r="C84" s="170">
        <v>1538</v>
      </c>
      <c r="D84" s="170">
        <v>1140.1200000000008</v>
      </c>
      <c r="E84" s="150">
        <f>E9-E10-E25+E66-E75</f>
        <v>1140.1200000000008</v>
      </c>
      <c r="F84" s="150">
        <f>F9-F10-F25+F66-F75</f>
        <v>284.2800000000002</v>
      </c>
      <c r="G84" s="150">
        <f>G9-G10-G25+G66-G75</f>
        <v>284.9466666666667</v>
      </c>
      <c r="H84" s="150">
        <f>H9-H10-H25+H66-H75</f>
        <v>284.2800000000002</v>
      </c>
      <c r="I84" s="150">
        <f>I9-I10-I25+I66-I75</f>
        <v>286.2800000000002</v>
      </c>
    </row>
    <row r="85" spans="1:9" ht="30">
      <c r="A85" s="3" t="s">
        <v>37</v>
      </c>
      <c r="B85" s="140">
        <v>1110</v>
      </c>
      <c r="C85" s="96"/>
      <c r="D85" s="100"/>
      <c r="E85" s="96"/>
      <c r="F85" s="100"/>
      <c r="G85" s="100"/>
      <c r="H85" s="100"/>
      <c r="I85" s="100"/>
    </row>
    <row r="86" spans="1:9" ht="30">
      <c r="A86" s="3" t="s">
        <v>38</v>
      </c>
      <c r="B86" s="140">
        <v>1120</v>
      </c>
      <c r="C86" s="96"/>
      <c r="D86" s="100"/>
      <c r="E86" s="96"/>
      <c r="F86" s="100"/>
      <c r="G86" s="100"/>
      <c r="H86" s="100"/>
      <c r="I86" s="100"/>
    </row>
    <row r="87" spans="1:9" ht="7.5" customHeight="1" hidden="1">
      <c r="A87" s="3"/>
      <c r="B87" s="140"/>
      <c r="C87" s="96"/>
      <c r="D87" s="100">
        <v>1140.1200000000008</v>
      </c>
      <c r="E87" s="101">
        <v>1140.1200000000008</v>
      </c>
      <c r="F87" s="100"/>
      <c r="G87" s="100"/>
      <c r="H87" s="100"/>
      <c r="I87" s="100"/>
    </row>
    <row r="88" spans="1:9" ht="8.25" customHeight="1" hidden="1">
      <c r="A88" s="3"/>
      <c r="B88" s="140"/>
      <c r="C88" s="96"/>
      <c r="D88" s="100">
        <v>1140.1200000000008</v>
      </c>
      <c r="E88" s="96">
        <v>1140.1200000000008</v>
      </c>
      <c r="F88" s="100"/>
      <c r="G88" s="100"/>
      <c r="H88" s="100"/>
      <c r="I88" s="100"/>
    </row>
    <row r="89" spans="1:9" ht="15.75">
      <c r="A89" s="3" t="s">
        <v>39</v>
      </c>
      <c r="B89" s="140">
        <v>1130</v>
      </c>
      <c r="C89" s="96"/>
      <c r="D89" s="100"/>
      <c r="E89" s="99"/>
      <c r="F89" s="100"/>
      <c r="G89" s="100"/>
      <c r="H89" s="100"/>
      <c r="I89" s="100"/>
    </row>
    <row r="90" spans="1:9" ht="15.75">
      <c r="A90" s="3" t="s">
        <v>40</v>
      </c>
      <c r="B90" s="140">
        <v>1140</v>
      </c>
      <c r="C90" s="96"/>
      <c r="D90" s="100"/>
      <c r="E90" s="101"/>
      <c r="F90" s="100"/>
      <c r="G90" s="100"/>
      <c r="H90" s="100"/>
      <c r="I90" s="100"/>
    </row>
    <row r="91" spans="1:9" s="73" customFormat="1" ht="15.75">
      <c r="A91" s="65" t="s">
        <v>186</v>
      </c>
      <c r="B91" s="132">
        <v>1150</v>
      </c>
      <c r="C91" s="166">
        <v>3650</v>
      </c>
      <c r="D91" s="166">
        <v>3402</v>
      </c>
      <c r="E91" s="166">
        <v>3402</v>
      </c>
      <c r="F91" s="166">
        <v>850.5</v>
      </c>
      <c r="G91" s="166">
        <v>850.5</v>
      </c>
      <c r="H91" s="166">
        <v>850.5</v>
      </c>
      <c r="I91" s="166">
        <v>850.5</v>
      </c>
    </row>
    <row r="92" spans="1:9" s="73" customFormat="1" ht="15.75">
      <c r="A92" s="65" t="s">
        <v>187</v>
      </c>
      <c r="B92" s="132">
        <v>1160</v>
      </c>
      <c r="C92" s="166">
        <v>3637</v>
      </c>
      <c r="D92" s="166">
        <v>3402</v>
      </c>
      <c r="E92" s="171">
        <v>3402</v>
      </c>
      <c r="F92" s="166">
        <v>850.5</v>
      </c>
      <c r="G92" s="166">
        <v>850.5</v>
      </c>
      <c r="H92" s="166">
        <v>850.5</v>
      </c>
      <c r="I92" s="166">
        <v>850.5</v>
      </c>
    </row>
    <row r="93" spans="1:9" s="73" customFormat="1" ht="28.5">
      <c r="A93" s="65" t="s">
        <v>41</v>
      </c>
      <c r="B93" s="132">
        <v>1170</v>
      </c>
      <c r="C93" s="166">
        <v>1551</v>
      </c>
      <c r="D93" s="166">
        <v>1140.1200000000008</v>
      </c>
      <c r="E93" s="166">
        <f>E9-E10-E25+E66-E75+E91-E92</f>
        <v>1140.1200000000008</v>
      </c>
      <c r="F93" s="166">
        <f>F9-F10-F25+F66-F75+F91-F92</f>
        <v>284.2800000000002</v>
      </c>
      <c r="G93" s="166">
        <f>G9-G10-G25+G66-G75+G91-G92</f>
        <v>284.9466666666667</v>
      </c>
      <c r="H93" s="166">
        <f>H9-H10-H25+H66-H75+H91-H92</f>
        <v>284.2800000000002</v>
      </c>
      <c r="I93" s="166">
        <f>I9-I10-I25+I66-I75+I91-I92</f>
        <v>286.2800000000002</v>
      </c>
    </row>
    <row r="94" spans="1:11" ht="15.75">
      <c r="A94" s="3" t="s">
        <v>42</v>
      </c>
      <c r="B94" s="27">
        <v>1180</v>
      </c>
      <c r="C94" s="98">
        <v>279.18</v>
      </c>
      <c r="D94" s="98">
        <v>205.22160000000045</v>
      </c>
      <c r="E94" s="98">
        <v>205.22160000000045</v>
      </c>
      <c r="F94" s="98">
        <v>51.30540000000011</v>
      </c>
      <c r="G94" s="98">
        <v>51.30540000000011</v>
      </c>
      <c r="H94" s="98">
        <v>51.30540000000011</v>
      </c>
      <c r="I94" s="98">
        <v>51.30540000000011</v>
      </c>
      <c r="K94" s="87"/>
    </row>
    <row r="95" spans="1:9" ht="15.75">
      <c r="A95" s="3" t="s">
        <v>43</v>
      </c>
      <c r="B95" s="27">
        <v>1181</v>
      </c>
      <c r="C95" s="96"/>
      <c r="D95" s="96"/>
      <c r="E95" s="96"/>
      <c r="F95" s="98"/>
      <c r="G95" s="98"/>
      <c r="H95" s="98"/>
      <c r="I95" s="98"/>
    </row>
    <row r="96" spans="1:9" s="73" customFormat="1" ht="28.5">
      <c r="A96" s="7" t="s">
        <v>44</v>
      </c>
      <c r="B96" s="141">
        <v>1200</v>
      </c>
      <c r="C96" s="101">
        <v>1271.82</v>
      </c>
      <c r="D96" s="101">
        <v>934.8984000000022</v>
      </c>
      <c r="E96" s="101">
        <v>934.8984000000022</v>
      </c>
      <c r="F96" s="101">
        <v>233.72460000000055</v>
      </c>
      <c r="G96" s="101">
        <v>233.72460000000055</v>
      </c>
      <c r="H96" s="101">
        <v>233.72460000000055</v>
      </c>
      <c r="I96" s="101">
        <v>233.72460000000055</v>
      </c>
    </row>
    <row r="97" spans="1:9" ht="15.75">
      <c r="A97" s="3" t="s">
        <v>45</v>
      </c>
      <c r="B97" s="51">
        <v>1201</v>
      </c>
      <c r="C97" s="96">
        <v>1271.82</v>
      </c>
      <c r="D97" s="96">
        <v>934.8984000000022</v>
      </c>
      <c r="E97" s="96">
        <v>934.8984000000022</v>
      </c>
      <c r="F97" s="96">
        <v>233.72460000000055</v>
      </c>
      <c r="G97" s="96">
        <v>233.72460000000055</v>
      </c>
      <c r="H97" s="96">
        <v>233.72460000000055</v>
      </c>
      <c r="I97" s="96">
        <v>233.72460000000055</v>
      </c>
    </row>
    <row r="98" spans="1:9" ht="15.75">
      <c r="A98" s="3" t="s">
        <v>46</v>
      </c>
      <c r="B98" s="51">
        <v>1202</v>
      </c>
      <c r="C98" s="96"/>
      <c r="D98" s="99"/>
      <c r="E98" s="99"/>
      <c r="F98" s="98"/>
      <c r="G98" s="98"/>
      <c r="H98" s="98"/>
      <c r="I98" s="98"/>
    </row>
    <row r="99" spans="1:9" s="73" customFormat="1" ht="15.75">
      <c r="A99" s="65" t="s">
        <v>47</v>
      </c>
      <c r="B99" s="132">
        <v>1210</v>
      </c>
      <c r="C99" s="166">
        <v>36873</v>
      </c>
      <c r="D99" s="166">
        <v>47938</v>
      </c>
      <c r="E99" s="166">
        <f>E91+E66+E9</f>
        <v>47938</v>
      </c>
      <c r="F99" s="166">
        <f>F91+F66+F9</f>
        <v>9780.5</v>
      </c>
      <c r="G99" s="166">
        <f>G91+G66+G9</f>
        <v>12719.166666666666</v>
      </c>
      <c r="H99" s="166">
        <f>H91+H66+H9</f>
        <v>12719.5</v>
      </c>
      <c r="I99" s="166">
        <f>I91+I66+I9</f>
        <v>12718.5</v>
      </c>
    </row>
    <row r="100" spans="1:9" s="73" customFormat="1" ht="15.75">
      <c r="A100" s="65" t="s">
        <v>48</v>
      </c>
      <c r="B100" s="132">
        <v>1220</v>
      </c>
      <c r="C100" s="166">
        <v>35322</v>
      </c>
      <c r="D100" s="166">
        <v>46797.88</v>
      </c>
      <c r="E100" s="166">
        <f>E92+E75+E25+E10</f>
        <v>46797.88</v>
      </c>
      <c r="F100" s="166">
        <f>F92+F75+F25+F10</f>
        <v>9496.22</v>
      </c>
      <c r="G100" s="166">
        <f>G92+G75+G25+G10</f>
        <v>12434.22</v>
      </c>
      <c r="H100" s="166">
        <f>H92+H75+H25+H10</f>
        <v>12435.22</v>
      </c>
      <c r="I100" s="166">
        <f>I92+I75+I25+I10</f>
        <v>12432.22</v>
      </c>
    </row>
    <row r="101" spans="1:9" ht="14.25" customHeight="1">
      <c r="A101" s="267" t="s">
        <v>146</v>
      </c>
      <c r="B101" s="267"/>
      <c r="C101" s="267"/>
      <c r="D101" s="267"/>
      <c r="E101" s="267"/>
      <c r="F101" s="267"/>
      <c r="G101" s="267"/>
      <c r="H101" s="267"/>
      <c r="I101" s="267"/>
    </row>
    <row r="102" spans="1:9" s="73" customFormat="1" ht="15.75">
      <c r="A102" s="172" t="s">
        <v>160</v>
      </c>
      <c r="B102" s="132">
        <v>1300</v>
      </c>
      <c r="C102" s="161">
        <v>7161</v>
      </c>
      <c r="D102" s="164">
        <v>8832.7798</v>
      </c>
      <c r="E102" s="164">
        <v>8832.7798</v>
      </c>
      <c r="F102" s="164">
        <v>2208.19495</v>
      </c>
      <c r="G102" s="164">
        <v>2208.19495</v>
      </c>
      <c r="H102" s="164">
        <v>2208.19495</v>
      </c>
      <c r="I102" s="164">
        <v>2208.19495</v>
      </c>
    </row>
    <row r="103" spans="1:9" ht="30">
      <c r="A103" s="3" t="s">
        <v>11</v>
      </c>
      <c r="B103" s="51">
        <v>1301</v>
      </c>
      <c r="C103" s="103">
        <v>1737</v>
      </c>
      <c r="D103" s="103">
        <v>1678.6448</v>
      </c>
      <c r="E103" s="103">
        <v>1678.6448</v>
      </c>
      <c r="F103" s="103">
        <v>419.6612</v>
      </c>
      <c r="G103" s="103">
        <v>419.6612</v>
      </c>
      <c r="H103" s="103">
        <v>419.6612</v>
      </c>
      <c r="I103" s="103">
        <v>419.6612</v>
      </c>
    </row>
    <row r="104" spans="1:9" ht="15.75">
      <c r="A104" s="3" t="s">
        <v>220</v>
      </c>
      <c r="B104" s="51">
        <v>1302</v>
      </c>
      <c r="C104" s="103">
        <v>5424</v>
      </c>
      <c r="D104" s="103">
        <v>7154.135</v>
      </c>
      <c r="E104" s="103">
        <v>7154.135</v>
      </c>
      <c r="F104" s="103">
        <v>1788.53375</v>
      </c>
      <c r="G104" s="103">
        <v>1788.53375</v>
      </c>
      <c r="H104" s="103">
        <v>1788.53375</v>
      </c>
      <c r="I104" s="103">
        <v>1788.53375</v>
      </c>
    </row>
    <row r="105" spans="1:9" ht="15.75">
      <c r="A105" s="3" t="s">
        <v>14</v>
      </c>
      <c r="B105" s="140">
        <v>1310</v>
      </c>
      <c r="C105" s="103">
        <v>15828</v>
      </c>
      <c r="D105" s="104">
        <v>17250</v>
      </c>
      <c r="E105" s="104">
        <v>17250</v>
      </c>
      <c r="F105" s="103">
        <v>4312.5</v>
      </c>
      <c r="G105" s="103">
        <v>4312.5</v>
      </c>
      <c r="H105" s="103">
        <v>4312.5</v>
      </c>
      <c r="I105" s="103">
        <v>4312.5</v>
      </c>
    </row>
    <row r="106" spans="1:9" ht="15.75">
      <c r="A106" s="3" t="s">
        <v>15</v>
      </c>
      <c r="B106" s="140">
        <v>1320</v>
      </c>
      <c r="C106" s="103">
        <v>3403</v>
      </c>
      <c r="D106" s="105">
        <v>3795</v>
      </c>
      <c r="E106" s="181">
        <v>3795</v>
      </c>
      <c r="F106" s="103">
        <v>948.75</v>
      </c>
      <c r="G106" s="103">
        <v>948.75</v>
      </c>
      <c r="H106" s="103">
        <v>948.75</v>
      </c>
      <c r="I106" s="103">
        <v>948.75</v>
      </c>
    </row>
    <row r="107" spans="1:9" ht="15.75">
      <c r="A107" s="3" t="s">
        <v>147</v>
      </c>
      <c r="B107" s="140">
        <v>1330</v>
      </c>
      <c r="C107" s="103">
        <v>3830</v>
      </c>
      <c r="D107" s="103">
        <v>3434</v>
      </c>
      <c r="E107" s="103">
        <v>3434</v>
      </c>
      <c r="F107" s="103">
        <v>858.5</v>
      </c>
      <c r="G107" s="103">
        <v>858.5</v>
      </c>
      <c r="H107" s="103">
        <v>858.5</v>
      </c>
      <c r="I107" s="103">
        <v>858.5</v>
      </c>
    </row>
    <row r="108" spans="1:9" ht="15.75">
      <c r="A108" s="3" t="s">
        <v>148</v>
      </c>
      <c r="B108" s="140">
        <v>1340</v>
      </c>
      <c r="C108" s="103">
        <v>5100</v>
      </c>
      <c r="D108" s="103">
        <v>13486</v>
      </c>
      <c r="E108" s="149">
        <f>3865+9621</f>
        <v>13486</v>
      </c>
      <c r="F108" s="103">
        <f>2405.25-1237</f>
        <v>1168.25</v>
      </c>
      <c r="G108" s="103">
        <f>1701+2405.25</f>
        <v>4106.25</v>
      </c>
      <c r="H108" s="103">
        <f>1702+2405.25</f>
        <v>4107.25</v>
      </c>
      <c r="I108" s="103">
        <f>1700+2404.25</f>
        <v>4104.25</v>
      </c>
    </row>
    <row r="109" spans="1:9" s="73" customFormat="1" ht="15.75">
      <c r="A109" s="65" t="s">
        <v>149</v>
      </c>
      <c r="B109" s="132">
        <v>1350</v>
      </c>
      <c r="C109" s="106">
        <v>35322</v>
      </c>
      <c r="D109" s="106">
        <v>46797.779800000004</v>
      </c>
      <c r="E109" s="150">
        <f>SUM(E103:E108)</f>
        <v>46797.779800000004</v>
      </c>
      <c r="F109" s="150">
        <f>SUM(F103:F108)</f>
        <v>9496.194950000001</v>
      </c>
      <c r="G109" s="150">
        <f>SUM(G103:G108)</f>
        <v>12434.194950000001</v>
      </c>
      <c r="H109" s="150">
        <f>SUM(H103:H108)</f>
        <v>12435.194950000001</v>
      </c>
      <c r="I109" s="150">
        <f>SUM(I103:I108)</f>
        <v>12432.194950000001</v>
      </c>
    </row>
    <row r="110" spans="3:9" ht="15.75">
      <c r="C110" s="86"/>
      <c r="D110" s="146"/>
      <c r="E110" s="146"/>
      <c r="F110" s="87"/>
      <c r="G110" s="87"/>
      <c r="H110" s="87"/>
      <c r="I110" s="87"/>
    </row>
    <row r="111" spans="3:9" ht="15.75">
      <c r="C111" s="86"/>
      <c r="F111" s="152"/>
      <c r="G111" s="152"/>
      <c r="H111" s="152"/>
      <c r="I111" s="152"/>
    </row>
    <row r="112" spans="1:9" s="19" customFormat="1" ht="15">
      <c r="A112" s="13" t="s">
        <v>193</v>
      </c>
      <c r="B112" s="14"/>
      <c r="C112" s="260" t="s">
        <v>72</v>
      </c>
      <c r="D112" s="261"/>
      <c r="E112" s="261"/>
      <c r="F112" s="137"/>
      <c r="G112" s="262" t="s">
        <v>316</v>
      </c>
      <c r="H112" s="262"/>
      <c r="I112" s="262"/>
    </row>
    <row r="113" spans="1:9" s="19" customFormat="1" ht="15">
      <c r="A113" s="13"/>
      <c r="B113" s="14"/>
      <c r="C113" s="39"/>
      <c r="D113" s="82"/>
      <c r="E113" s="82"/>
      <c r="F113" s="137"/>
      <c r="G113" s="40"/>
      <c r="H113" s="40"/>
      <c r="I113" s="40"/>
    </row>
    <row r="114" spans="1:9" s="19" customFormat="1" ht="15">
      <c r="A114" s="13" t="s">
        <v>154</v>
      </c>
      <c r="B114" s="14"/>
      <c r="C114" s="260" t="s">
        <v>72</v>
      </c>
      <c r="D114" s="261"/>
      <c r="E114" s="261"/>
      <c r="F114" s="137"/>
      <c r="G114" s="262" t="s">
        <v>194</v>
      </c>
      <c r="H114" s="262"/>
      <c r="I114" s="262"/>
    </row>
    <row r="115" s="19" customFormat="1" ht="15">
      <c r="C115" s="138"/>
    </row>
    <row r="116" ht="15.75">
      <c r="E116" s="87"/>
    </row>
    <row r="118" ht="15.75">
      <c r="C118" s="88"/>
    </row>
    <row r="119" ht="15.75">
      <c r="C119" s="88"/>
    </row>
  </sheetData>
  <sheetProtection/>
  <mergeCells count="14">
    <mergeCell ref="C114:E114"/>
    <mergeCell ref="G114:I114"/>
    <mergeCell ref="D5:D6"/>
    <mergeCell ref="E5:E6"/>
    <mergeCell ref="F5:I5"/>
    <mergeCell ref="A101:I101"/>
    <mergeCell ref="C112:E112"/>
    <mergeCell ref="G112:I112"/>
    <mergeCell ref="A1:I1"/>
    <mergeCell ref="G2:I2"/>
    <mergeCell ref="A3:I3"/>
    <mergeCell ref="A5:A6"/>
    <mergeCell ref="B5:B6"/>
    <mergeCell ref="C5:C6"/>
  </mergeCells>
  <printOptions/>
  <pageMargins left="1.1811023622047245" right="0.3937007874015748" top="0.7874015748031497" bottom="0.7874015748031497" header="0.31496062992125984" footer="0.31496062992125984"/>
  <pageSetup fitToHeight="2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8.7109375" style="114" customWidth="1"/>
    <col min="2" max="2" width="6.00390625" style="114" customWidth="1"/>
    <col min="3" max="3" width="9.7109375" style="115" customWidth="1"/>
    <col min="4" max="9" width="9.7109375" style="114" customWidth="1"/>
    <col min="10" max="16384" width="9.140625" style="114" customWidth="1"/>
  </cols>
  <sheetData>
    <row r="1" spans="1:9" ht="15">
      <c r="A1" s="117"/>
      <c r="B1" s="117"/>
      <c r="D1" s="117"/>
      <c r="E1" s="117"/>
      <c r="F1" s="117"/>
      <c r="G1" s="234" t="s">
        <v>134</v>
      </c>
      <c r="H1" s="234"/>
      <c r="I1" s="234"/>
    </row>
    <row r="2" spans="1:9" ht="15.75">
      <c r="A2" s="235" t="s">
        <v>49</v>
      </c>
      <c r="B2" s="235"/>
      <c r="C2" s="235"/>
      <c r="D2" s="235"/>
      <c r="E2" s="235"/>
      <c r="F2" s="235"/>
      <c r="G2" s="235"/>
      <c r="H2" s="235"/>
      <c r="I2" s="235"/>
    </row>
    <row r="3" spans="1:9" ht="7.5" customHeight="1">
      <c r="A3" s="9"/>
      <c r="B3" s="9"/>
      <c r="C3" s="63"/>
      <c r="D3" s="9"/>
      <c r="E3" s="9"/>
      <c r="F3" s="9"/>
      <c r="G3" s="9"/>
      <c r="H3" s="9"/>
      <c r="I3" s="9"/>
    </row>
    <row r="4" spans="1:9" s="55" customFormat="1" ht="15" customHeight="1">
      <c r="A4" s="256" t="s">
        <v>1</v>
      </c>
      <c r="B4" s="236" t="s">
        <v>2</v>
      </c>
      <c r="C4" s="258" t="s">
        <v>315</v>
      </c>
      <c r="D4" s="263" t="s">
        <v>317</v>
      </c>
      <c r="E4" s="265" t="s">
        <v>318</v>
      </c>
      <c r="F4" s="257" t="s">
        <v>3</v>
      </c>
      <c r="G4" s="257"/>
      <c r="H4" s="257"/>
      <c r="I4" s="257"/>
    </row>
    <row r="5" spans="1:9" s="55" customFormat="1" ht="57" customHeight="1">
      <c r="A5" s="256"/>
      <c r="B5" s="236"/>
      <c r="C5" s="259"/>
      <c r="D5" s="264"/>
      <c r="E5" s="266"/>
      <c r="F5" s="6" t="s">
        <v>4</v>
      </c>
      <c r="G5" s="6" t="s">
        <v>5</v>
      </c>
      <c r="H5" s="6" t="s">
        <v>6</v>
      </c>
      <c r="I5" s="6" t="s">
        <v>7</v>
      </c>
    </row>
    <row r="6" spans="1:9" s="55" customFormat="1" ht="12.75">
      <c r="A6" s="53">
        <v>1</v>
      </c>
      <c r="B6" s="80">
        <v>2</v>
      </c>
      <c r="C6" s="121">
        <v>3</v>
      </c>
      <c r="D6" s="80">
        <v>4</v>
      </c>
      <c r="E6" s="80">
        <v>6</v>
      </c>
      <c r="F6" s="80">
        <v>7</v>
      </c>
      <c r="G6" s="80">
        <v>8</v>
      </c>
      <c r="H6" s="80">
        <v>9</v>
      </c>
      <c r="I6" s="80">
        <v>10</v>
      </c>
    </row>
    <row r="7" spans="1:9" s="55" customFormat="1" ht="14.25">
      <c r="A7" s="268" t="s">
        <v>50</v>
      </c>
      <c r="B7" s="268"/>
      <c r="C7" s="268"/>
      <c r="D7" s="268"/>
      <c r="E7" s="268"/>
      <c r="F7" s="268"/>
      <c r="G7" s="268"/>
      <c r="H7" s="268"/>
      <c r="I7" s="268"/>
    </row>
    <row r="8" spans="1:9" s="55" customFormat="1" ht="45">
      <c r="A8" s="192" t="s">
        <v>51</v>
      </c>
      <c r="B8" s="157">
        <v>2000</v>
      </c>
      <c r="C8" s="193">
        <v>-6021</v>
      </c>
      <c r="D8" s="159">
        <v>-5730</v>
      </c>
      <c r="E8" s="159">
        <v>-5730</v>
      </c>
      <c r="F8" s="159">
        <v>-5730</v>
      </c>
      <c r="G8" s="159">
        <v>-5531</v>
      </c>
      <c r="H8" s="159">
        <v>-5332</v>
      </c>
      <c r="I8" s="159">
        <v>-5133</v>
      </c>
    </row>
    <row r="9" spans="1:9" s="55" customFormat="1" ht="30">
      <c r="A9" s="122" t="s">
        <v>164</v>
      </c>
      <c r="B9" s="51">
        <v>2010</v>
      </c>
      <c r="C9" s="103"/>
      <c r="D9" s="91"/>
      <c r="E9" s="91"/>
      <c r="F9" s="91"/>
      <c r="G9" s="91"/>
      <c r="H9" s="91"/>
      <c r="I9" s="91"/>
    </row>
    <row r="10" spans="1:9" s="55" customFormat="1" ht="15">
      <c r="A10" s="122" t="s">
        <v>52</v>
      </c>
      <c r="B10" s="51">
        <v>2030</v>
      </c>
      <c r="C10" s="103"/>
      <c r="D10" s="91"/>
      <c r="E10" s="91"/>
      <c r="F10" s="91"/>
      <c r="G10" s="91"/>
      <c r="H10" s="91"/>
      <c r="I10" s="91"/>
    </row>
    <row r="11" spans="1:9" s="55" customFormat="1" ht="30">
      <c r="A11" s="122" t="s">
        <v>53</v>
      </c>
      <c r="B11" s="51">
        <v>2031</v>
      </c>
      <c r="C11" s="103"/>
      <c r="D11" s="91"/>
      <c r="E11" s="91"/>
      <c r="F11" s="91"/>
      <c r="G11" s="91"/>
      <c r="H11" s="91"/>
      <c r="I11" s="91"/>
    </row>
    <row r="12" spans="1:9" s="55" customFormat="1" ht="15">
      <c r="A12" s="122" t="s">
        <v>54</v>
      </c>
      <c r="B12" s="51">
        <v>2040</v>
      </c>
      <c r="C12" s="103"/>
      <c r="D12" s="91"/>
      <c r="E12" s="144"/>
      <c r="F12" s="91"/>
      <c r="G12" s="91"/>
      <c r="H12" s="91"/>
      <c r="I12" s="91"/>
    </row>
    <row r="13" spans="1:9" s="55" customFormat="1" ht="15">
      <c r="A13" s="122" t="s">
        <v>55</v>
      </c>
      <c r="B13" s="51">
        <v>2050</v>
      </c>
      <c r="C13" s="103"/>
      <c r="D13" s="91"/>
      <c r="E13" s="91"/>
      <c r="F13" s="91"/>
      <c r="G13" s="91"/>
      <c r="H13" s="91"/>
      <c r="I13" s="91"/>
    </row>
    <row r="14" spans="1:9" s="55" customFormat="1" ht="15">
      <c r="A14" s="122" t="s">
        <v>56</v>
      </c>
      <c r="B14" s="51">
        <v>2060</v>
      </c>
      <c r="C14" s="103"/>
      <c r="D14" s="91"/>
      <c r="E14" s="91"/>
      <c r="F14" s="91"/>
      <c r="G14" s="91"/>
      <c r="H14" s="91"/>
      <c r="I14" s="91"/>
    </row>
    <row r="15" spans="1:9" s="55" customFormat="1" ht="45">
      <c r="A15" s="192" t="s">
        <v>57</v>
      </c>
      <c r="B15" s="157">
        <v>2070</v>
      </c>
      <c r="C15" s="223" t="s">
        <v>320</v>
      </c>
      <c r="D15" s="159">
        <v>-4935</v>
      </c>
      <c r="E15" s="159">
        <v>-4935</v>
      </c>
      <c r="F15" s="159">
        <v>-5531</v>
      </c>
      <c r="G15" s="159">
        <v>-5332</v>
      </c>
      <c r="H15" s="159">
        <v>-5133</v>
      </c>
      <c r="I15" s="159">
        <v>-4935</v>
      </c>
    </row>
    <row r="16" spans="1:9" s="55" customFormat="1" ht="14.25">
      <c r="A16" s="268" t="s">
        <v>58</v>
      </c>
      <c r="B16" s="268"/>
      <c r="C16" s="268"/>
      <c r="D16" s="268"/>
      <c r="E16" s="268"/>
      <c r="F16" s="268"/>
      <c r="G16" s="268"/>
      <c r="H16" s="268"/>
      <c r="I16" s="268"/>
    </row>
    <row r="17" spans="1:9" s="55" customFormat="1" ht="42.75">
      <c r="A17" s="185" t="s">
        <v>163</v>
      </c>
      <c r="B17" s="191">
        <v>2110</v>
      </c>
      <c r="C17" s="187">
        <v>5077</v>
      </c>
      <c r="D17" s="161">
        <v>6156.75</v>
      </c>
      <c r="E17" s="166">
        <v>6156.75</v>
      </c>
      <c r="F17" s="161">
        <v>1539.1875</v>
      </c>
      <c r="G17" s="161">
        <v>1539.1875</v>
      </c>
      <c r="H17" s="161">
        <v>1539.1875</v>
      </c>
      <c r="I17" s="161">
        <v>1539.1875</v>
      </c>
    </row>
    <row r="18" spans="1:9" s="55" customFormat="1" ht="15">
      <c r="A18" s="3" t="s">
        <v>59</v>
      </c>
      <c r="B18" s="51">
        <v>2111</v>
      </c>
      <c r="C18" s="96"/>
      <c r="D18" s="91"/>
      <c r="E18" s="98"/>
      <c r="F18" s="91"/>
      <c r="G18" s="91"/>
      <c r="H18" s="91"/>
      <c r="I18" s="91"/>
    </row>
    <row r="19" spans="1:9" s="55" customFormat="1" ht="30">
      <c r="A19" s="3" t="s">
        <v>135</v>
      </c>
      <c r="B19" s="51">
        <v>2112</v>
      </c>
      <c r="C19" s="143">
        <v>4835</v>
      </c>
      <c r="D19" s="93">
        <v>5898</v>
      </c>
      <c r="E19" s="98">
        <v>5898</v>
      </c>
      <c r="F19" s="91">
        <v>1474.5</v>
      </c>
      <c r="G19" s="91">
        <v>1474.5</v>
      </c>
      <c r="H19" s="91">
        <v>1474.5</v>
      </c>
      <c r="I19" s="91">
        <v>1474.5</v>
      </c>
    </row>
    <row r="20" spans="1:9" s="55" customFormat="1" ht="30">
      <c r="A20" s="122" t="s">
        <v>136</v>
      </c>
      <c r="B20" s="53">
        <v>2113</v>
      </c>
      <c r="C20" s="96"/>
      <c r="D20" s="91"/>
      <c r="E20" s="98"/>
      <c r="F20" s="91"/>
      <c r="G20" s="91"/>
      <c r="H20" s="91"/>
      <c r="I20" s="91"/>
    </row>
    <row r="21" spans="1:9" s="55" customFormat="1" ht="15">
      <c r="A21" s="122" t="s">
        <v>60</v>
      </c>
      <c r="B21" s="53">
        <v>2114</v>
      </c>
      <c r="C21" s="96"/>
      <c r="D21" s="91"/>
      <c r="E21" s="98"/>
      <c r="F21" s="91"/>
      <c r="G21" s="91"/>
      <c r="H21" s="91"/>
      <c r="I21" s="91"/>
    </row>
    <row r="22" spans="1:9" s="55" customFormat="1" ht="15">
      <c r="A22" s="122" t="s">
        <v>61</v>
      </c>
      <c r="B22" s="53">
        <v>2115</v>
      </c>
      <c r="C22" s="96"/>
      <c r="D22" s="91"/>
      <c r="E22" s="98"/>
      <c r="F22" s="91"/>
      <c r="G22" s="91"/>
      <c r="H22" s="91"/>
      <c r="I22" s="91"/>
    </row>
    <row r="23" spans="1:9" s="55" customFormat="1" ht="15">
      <c r="A23" s="122" t="s">
        <v>62</v>
      </c>
      <c r="B23" s="53">
        <v>2116</v>
      </c>
      <c r="C23" s="91">
        <v>242</v>
      </c>
      <c r="D23" s="91">
        <v>258.75</v>
      </c>
      <c r="E23" s="98">
        <v>258.75</v>
      </c>
      <c r="F23" s="91">
        <v>64.6875</v>
      </c>
      <c r="G23" s="91">
        <v>64.6875</v>
      </c>
      <c r="H23" s="91">
        <v>64.6875</v>
      </c>
      <c r="I23" s="91">
        <v>64.6875</v>
      </c>
    </row>
    <row r="24" spans="1:9" s="55" customFormat="1" ht="15">
      <c r="A24" s="122" t="s">
        <v>229</v>
      </c>
      <c r="B24" s="53" t="s">
        <v>157</v>
      </c>
      <c r="C24" s="96">
        <v>242</v>
      </c>
      <c r="D24" s="91">
        <v>258.75</v>
      </c>
      <c r="E24" s="98">
        <v>258.75</v>
      </c>
      <c r="F24" s="91">
        <v>64.6875</v>
      </c>
      <c r="G24" s="91">
        <v>64.6875</v>
      </c>
      <c r="H24" s="91">
        <v>64.6875</v>
      </c>
      <c r="I24" s="91">
        <v>64.6875</v>
      </c>
    </row>
    <row r="25" spans="1:9" s="55" customFormat="1" ht="42.75">
      <c r="A25" s="185" t="s">
        <v>63</v>
      </c>
      <c r="B25" s="186">
        <v>2120</v>
      </c>
      <c r="C25" s="187">
        <v>4200</v>
      </c>
      <c r="D25" s="161">
        <v>4374.9</v>
      </c>
      <c r="E25" s="166">
        <f>SUM(E26:E35)</f>
        <v>4374.9</v>
      </c>
      <c r="F25" s="166">
        <f>SUM(F26:F35)</f>
        <v>1248.2</v>
      </c>
      <c r="G25" s="166">
        <f>SUM(G26:G35)</f>
        <v>1059</v>
      </c>
      <c r="H25" s="166">
        <f>SUM(H26:H35)</f>
        <v>1014</v>
      </c>
      <c r="I25" s="166">
        <f>SUM(I26:I35)</f>
        <v>1053.7</v>
      </c>
    </row>
    <row r="26" spans="1:9" s="55" customFormat="1" ht="15">
      <c r="A26" s="122" t="s">
        <v>61</v>
      </c>
      <c r="B26" s="53">
        <v>2121</v>
      </c>
      <c r="C26" s="143">
        <v>2827</v>
      </c>
      <c r="D26" s="91">
        <v>3105</v>
      </c>
      <c r="E26" s="98">
        <v>3105</v>
      </c>
      <c r="F26" s="91">
        <v>776.25</v>
      </c>
      <c r="G26" s="91">
        <v>776.25</v>
      </c>
      <c r="H26" s="91">
        <v>776.25</v>
      </c>
      <c r="I26" s="91">
        <v>776.25</v>
      </c>
    </row>
    <row r="27" spans="1:9" s="55" customFormat="1" ht="15">
      <c r="A27" s="122" t="s">
        <v>64</v>
      </c>
      <c r="B27" s="53">
        <v>2122</v>
      </c>
      <c r="C27" s="143">
        <v>6</v>
      </c>
      <c r="D27" s="91">
        <v>7</v>
      </c>
      <c r="E27" s="98">
        <v>7</v>
      </c>
      <c r="F27" s="91">
        <v>1.75</v>
      </c>
      <c r="G27" s="91">
        <v>1.75</v>
      </c>
      <c r="H27" s="91">
        <v>1.75</v>
      </c>
      <c r="I27" s="91">
        <v>1.75</v>
      </c>
    </row>
    <row r="28" spans="1:9" s="55" customFormat="1" ht="15">
      <c r="A28" s="122" t="s">
        <v>65</v>
      </c>
      <c r="B28" s="53">
        <v>2123</v>
      </c>
      <c r="C28" s="143">
        <v>219</v>
      </c>
      <c r="D28" s="91">
        <v>211.9</v>
      </c>
      <c r="E28" s="176">
        <v>211.9</v>
      </c>
      <c r="F28" s="176">
        <v>48.2</v>
      </c>
      <c r="G28" s="176">
        <v>51</v>
      </c>
      <c r="H28" s="176">
        <v>54</v>
      </c>
      <c r="I28" s="176">
        <v>58.7</v>
      </c>
    </row>
    <row r="29" spans="1:9" s="55" customFormat="1" ht="15">
      <c r="A29" s="122" t="s">
        <v>62</v>
      </c>
      <c r="B29" s="53">
        <v>2124</v>
      </c>
      <c r="C29" s="143"/>
      <c r="D29" s="91"/>
      <c r="E29" s="98"/>
      <c r="F29" s="91"/>
      <c r="G29" s="91"/>
      <c r="H29" s="91"/>
      <c r="I29" s="91"/>
    </row>
    <row r="30" spans="1:9" s="55" customFormat="1" ht="15">
      <c r="A30" s="122" t="s">
        <v>169</v>
      </c>
      <c r="B30" s="53" t="s">
        <v>253</v>
      </c>
      <c r="C30" s="143">
        <v>681</v>
      </c>
      <c r="D30" s="91">
        <v>680</v>
      </c>
      <c r="E30" s="98">
        <v>680</v>
      </c>
      <c r="F30" s="91">
        <v>170</v>
      </c>
      <c r="G30" s="91">
        <v>170</v>
      </c>
      <c r="H30" s="91">
        <v>170</v>
      </c>
      <c r="I30" s="91">
        <v>170</v>
      </c>
    </row>
    <row r="31" spans="1:9" s="55" customFormat="1" ht="15">
      <c r="A31" s="122" t="s">
        <v>170</v>
      </c>
      <c r="B31" s="53" t="s">
        <v>254</v>
      </c>
      <c r="C31" s="96"/>
      <c r="D31" s="91"/>
      <c r="E31" s="98"/>
      <c r="F31" s="91"/>
      <c r="G31" s="91"/>
      <c r="H31" s="91"/>
      <c r="I31" s="91"/>
    </row>
    <row r="32" spans="1:9" s="55" customFormat="1" ht="15">
      <c r="A32" s="122" t="s">
        <v>65</v>
      </c>
      <c r="B32" s="53" t="s">
        <v>255</v>
      </c>
      <c r="C32" s="96"/>
      <c r="D32" s="91"/>
      <c r="E32" s="98"/>
      <c r="F32" s="91"/>
      <c r="G32" s="91"/>
      <c r="H32" s="91"/>
      <c r="I32" s="91"/>
    </row>
    <row r="33" spans="1:9" s="55" customFormat="1" ht="15">
      <c r="A33" s="3" t="s">
        <v>59</v>
      </c>
      <c r="B33" s="53" t="s">
        <v>256</v>
      </c>
      <c r="C33" s="143">
        <v>264</v>
      </c>
      <c r="D33" s="91">
        <v>243</v>
      </c>
      <c r="E33" s="98">
        <v>243</v>
      </c>
      <c r="F33" s="91">
        <v>206</v>
      </c>
      <c r="G33" s="91">
        <v>15</v>
      </c>
      <c r="H33" s="91">
        <v>7</v>
      </c>
      <c r="I33" s="91">
        <v>15</v>
      </c>
    </row>
    <row r="34" spans="1:9" s="55" customFormat="1" ht="15">
      <c r="A34" s="122" t="s">
        <v>180</v>
      </c>
      <c r="B34" s="53" t="s">
        <v>257</v>
      </c>
      <c r="C34" s="143">
        <v>203</v>
      </c>
      <c r="D34" s="91">
        <v>128</v>
      </c>
      <c r="E34" s="98">
        <v>128</v>
      </c>
      <c r="F34" s="91">
        <v>46</v>
      </c>
      <c r="G34" s="91">
        <v>45</v>
      </c>
      <c r="H34" s="91">
        <v>5</v>
      </c>
      <c r="I34" s="91">
        <v>32</v>
      </c>
    </row>
    <row r="35" spans="1:9" s="55" customFormat="1" ht="15">
      <c r="A35" s="122" t="s">
        <v>201</v>
      </c>
      <c r="B35" s="53" t="s">
        <v>258</v>
      </c>
      <c r="C35" s="143"/>
      <c r="D35" s="91"/>
      <c r="E35" s="98"/>
      <c r="F35" s="91"/>
      <c r="G35" s="91"/>
      <c r="H35" s="91"/>
      <c r="I35" s="91"/>
    </row>
    <row r="36" spans="1:9" s="55" customFormat="1" ht="28.5">
      <c r="A36" s="185" t="s">
        <v>162</v>
      </c>
      <c r="B36" s="186">
        <v>2130</v>
      </c>
      <c r="C36" s="161">
        <v>3344</v>
      </c>
      <c r="D36" s="161">
        <v>3795</v>
      </c>
      <c r="E36" s="166">
        <v>3795</v>
      </c>
      <c r="F36" s="161">
        <v>948.75</v>
      </c>
      <c r="G36" s="161">
        <v>948.75</v>
      </c>
      <c r="H36" s="161">
        <v>948.75</v>
      </c>
      <c r="I36" s="161">
        <v>948.75</v>
      </c>
    </row>
    <row r="37" spans="1:9" s="55" customFormat="1" ht="15">
      <c r="A37" s="122" t="s">
        <v>66</v>
      </c>
      <c r="B37" s="53">
        <v>2131</v>
      </c>
      <c r="C37" s="96"/>
      <c r="D37" s="91"/>
      <c r="E37" s="98"/>
      <c r="F37" s="123"/>
      <c r="G37" s="123"/>
      <c r="H37" s="123"/>
      <c r="I37" s="123"/>
    </row>
    <row r="38" spans="1:9" s="55" customFormat="1" ht="30">
      <c r="A38" s="122" t="s">
        <v>67</v>
      </c>
      <c r="B38" s="53">
        <v>2132</v>
      </c>
      <c r="C38" s="96">
        <v>3344</v>
      </c>
      <c r="D38" s="91">
        <v>3795</v>
      </c>
      <c r="E38" s="98">
        <v>3795</v>
      </c>
      <c r="F38" s="91">
        <v>948.75</v>
      </c>
      <c r="G38" s="91">
        <v>948.75</v>
      </c>
      <c r="H38" s="91">
        <v>948.75</v>
      </c>
      <c r="I38" s="91">
        <v>948.75</v>
      </c>
    </row>
    <row r="39" spans="1:9" s="55" customFormat="1" ht="30">
      <c r="A39" s="122" t="s">
        <v>68</v>
      </c>
      <c r="B39" s="53">
        <v>2133</v>
      </c>
      <c r="C39" s="96"/>
      <c r="D39" s="91"/>
      <c r="E39" s="91"/>
      <c r="F39" s="123"/>
      <c r="G39" s="123"/>
      <c r="H39" s="123"/>
      <c r="I39" s="123"/>
    </row>
    <row r="40" spans="1:9" s="55" customFormat="1" ht="28.5">
      <c r="A40" s="185" t="s">
        <v>69</v>
      </c>
      <c r="B40" s="186">
        <v>2140</v>
      </c>
      <c r="C40" s="166"/>
      <c r="D40" s="161"/>
      <c r="E40" s="161"/>
      <c r="F40" s="161"/>
      <c r="G40" s="161"/>
      <c r="H40" s="161"/>
      <c r="I40" s="161"/>
    </row>
    <row r="41" spans="1:9" s="55" customFormat="1" ht="60">
      <c r="A41" s="122" t="s">
        <v>70</v>
      </c>
      <c r="B41" s="53">
        <v>2141</v>
      </c>
      <c r="C41" s="96"/>
      <c r="D41" s="91"/>
      <c r="E41" s="91"/>
      <c r="F41" s="123"/>
      <c r="G41" s="123"/>
      <c r="H41" s="123"/>
      <c r="I41" s="123"/>
    </row>
    <row r="42" spans="1:9" s="55" customFormat="1" ht="30">
      <c r="A42" s="122" t="s">
        <v>71</v>
      </c>
      <c r="B42" s="53">
        <v>2142</v>
      </c>
      <c r="C42" s="96"/>
      <c r="D42" s="91"/>
      <c r="E42" s="91"/>
      <c r="F42" s="123"/>
      <c r="G42" s="123"/>
      <c r="H42" s="123"/>
      <c r="I42" s="123"/>
    </row>
    <row r="43" spans="1:9" s="55" customFormat="1" ht="12.75" hidden="1">
      <c r="A43" s="54"/>
      <c r="B43" s="53"/>
      <c r="C43" s="58"/>
      <c r="D43" s="50"/>
      <c r="E43" s="50"/>
      <c r="F43" s="49">
        <f>E43/4</f>
        <v>0</v>
      </c>
      <c r="G43" s="50"/>
      <c r="H43" s="49">
        <f>E43/4</f>
        <v>0</v>
      </c>
      <c r="I43" s="50"/>
    </row>
    <row r="44" spans="1:9" s="55" customFormat="1" ht="12.75" hidden="1">
      <c r="A44" s="54"/>
      <c r="B44" s="53"/>
      <c r="C44" s="58"/>
      <c r="D44" s="50"/>
      <c r="E44" s="50"/>
      <c r="F44" s="49">
        <f>E44/4</f>
        <v>0</v>
      </c>
      <c r="G44" s="50"/>
      <c r="H44" s="49">
        <f>E44/4</f>
        <v>0</v>
      </c>
      <c r="I44" s="50"/>
    </row>
    <row r="45" spans="1:9" ht="15" hidden="1">
      <c r="A45" s="10"/>
      <c r="B45" s="9"/>
      <c r="C45" s="64"/>
      <c r="D45" s="12"/>
      <c r="E45" s="11"/>
      <c r="F45" s="49">
        <f>E45/4</f>
        <v>0</v>
      </c>
      <c r="G45" s="12"/>
      <c r="H45" s="49">
        <f>E45/4</f>
        <v>0</v>
      </c>
      <c r="I45" s="12"/>
    </row>
    <row r="46" spans="1:9" ht="9" customHeight="1">
      <c r="A46" s="10"/>
      <c r="B46" s="10"/>
      <c r="C46" s="10"/>
      <c r="D46" s="10"/>
      <c r="E46" s="10"/>
      <c r="F46" s="10"/>
      <c r="G46" s="10"/>
      <c r="H46" s="10"/>
      <c r="I46" s="10"/>
    </row>
    <row r="47" spans="1:9" ht="15">
      <c r="A47" s="13" t="s">
        <v>193</v>
      </c>
      <c r="B47" s="14"/>
      <c r="C47" s="269" t="s">
        <v>72</v>
      </c>
      <c r="D47" s="270"/>
      <c r="E47" s="270"/>
      <c r="F47" s="15"/>
      <c r="G47" s="262" t="s">
        <v>316</v>
      </c>
      <c r="H47" s="262"/>
      <c r="I47" s="262"/>
    </row>
    <row r="48" spans="1:9" ht="6" customHeight="1">
      <c r="A48" s="13"/>
      <c r="B48" s="14"/>
      <c r="C48" s="78"/>
      <c r="D48" s="79"/>
      <c r="E48" s="79"/>
      <c r="F48" s="15"/>
      <c r="G48" s="16"/>
      <c r="H48" s="16"/>
      <c r="I48" s="16"/>
    </row>
    <row r="49" spans="1:9" ht="15">
      <c r="A49" s="13" t="s">
        <v>156</v>
      </c>
      <c r="B49" s="14"/>
      <c r="C49" s="269" t="s">
        <v>72</v>
      </c>
      <c r="D49" s="270"/>
      <c r="E49" s="270"/>
      <c r="F49" s="15"/>
      <c r="G49" s="262" t="s">
        <v>194</v>
      </c>
      <c r="H49" s="262"/>
      <c r="I49" s="262"/>
    </row>
  </sheetData>
  <sheetProtection/>
  <mergeCells count="14">
    <mergeCell ref="C49:E49"/>
    <mergeCell ref="G49:I49"/>
    <mergeCell ref="G1:I1"/>
    <mergeCell ref="A2:I2"/>
    <mergeCell ref="A4:A5"/>
    <mergeCell ref="B4:B5"/>
    <mergeCell ref="C4:C5"/>
    <mergeCell ref="D4:D5"/>
    <mergeCell ref="E4:E5"/>
    <mergeCell ref="F4:I4"/>
    <mergeCell ref="A7:I7"/>
    <mergeCell ref="A16:I16"/>
    <mergeCell ref="C47:E47"/>
    <mergeCell ref="G47:I47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3.7109375" style="114" customWidth="1"/>
    <col min="2" max="2" width="6.421875" style="114" customWidth="1"/>
    <col min="3" max="3" width="9.7109375" style="117" customWidth="1"/>
    <col min="4" max="4" width="9.7109375" style="114" customWidth="1"/>
    <col min="5" max="5" width="8.8515625" style="114" customWidth="1"/>
    <col min="6" max="9" width="8.421875" style="114" customWidth="1"/>
    <col min="10" max="16384" width="9.140625" style="114" customWidth="1"/>
  </cols>
  <sheetData>
    <row r="1" spans="3:9" ht="15">
      <c r="C1" s="114"/>
      <c r="G1" s="226" t="s">
        <v>137</v>
      </c>
      <c r="H1" s="226"/>
      <c r="I1" s="226"/>
    </row>
    <row r="2" spans="1:9" ht="15.75">
      <c r="A2" s="227" t="s">
        <v>138</v>
      </c>
      <c r="B2" s="227"/>
      <c r="C2" s="227"/>
      <c r="D2" s="227"/>
      <c r="E2" s="227"/>
      <c r="F2" s="227"/>
      <c r="G2" s="227"/>
      <c r="H2" s="227"/>
      <c r="I2" s="227"/>
    </row>
    <row r="3" spans="1:9" ht="6" customHeight="1">
      <c r="A3" s="66"/>
      <c r="B3" s="66"/>
      <c r="C3" s="118"/>
      <c r="D3" s="66"/>
      <c r="E3" s="66"/>
      <c r="F3" s="66"/>
      <c r="G3" s="66"/>
      <c r="H3" s="66"/>
      <c r="I3" s="66"/>
    </row>
    <row r="4" spans="1:9" ht="18.75" customHeight="1">
      <c r="A4" s="228" t="s">
        <v>1</v>
      </c>
      <c r="B4" s="230" t="s">
        <v>73</v>
      </c>
      <c r="C4" s="258" t="s">
        <v>315</v>
      </c>
      <c r="D4" s="263" t="s">
        <v>317</v>
      </c>
      <c r="E4" s="265" t="s">
        <v>318</v>
      </c>
      <c r="F4" s="231" t="s">
        <v>3</v>
      </c>
      <c r="G4" s="231"/>
      <c r="H4" s="231"/>
      <c r="I4" s="231"/>
    </row>
    <row r="5" spans="1:9" ht="51" customHeight="1">
      <c r="A5" s="229"/>
      <c r="B5" s="230"/>
      <c r="C5" s="259"/>
      <c r="D5" s="264"/>
      <c r="E5" s="266"/>
      <c r="F5" s="130" t="s">
        <v>4</v>
      </c>
      <c r="G5" s="130" t="s">
        <v>5</v>
      </c>
      <c r="H5" s="130" t="s">
        <v>6</v>
      </c>
      <c r="I5" s="130" t="s">
        <v>7</v>
      </c>
    </row>
    <row r="6" spans="1:9" s="116" customFormat="1" ht="12.75">
      <c r="A6" s="74">
        <v>1</v>
      </c>
      <c r="B6" s="81">
        <v>2</v>
      </c>
      <c r="C6" s="52">
        <v>3</v>
      </c>
      <c r="D6" s="81">
        <v>4</v>
      </c>
      <c r="E6" s="81">
        <v>6</v>
      </c>
      <c r="F6" s="81">
        <v>7</v>
      </c>
      <c r="G6" s="81">
        <v>8</v>
      </c>
      <c r="H6" s="81">
        <v>9</v>
      </c>
      <c r="I6" s="81">
        <v>10</v>
      </c>
    </row>
    <row r="7" spans="1:9" ht="15.75" customHeight="1">
      <c r="A7" s="237" t="s">
        <v>74</v>
      </c>
      <c r="B7" s="238"/>
      <c r="C7" s="238"/>
      <c r="D7" s="238"/>
      <c r="E7" s="238"/>
      <c r="F7" s="238"/>
      <c r="G7" s="238"/>
      <c r="H7" s="238"/>
      <c r="I7" s="239"/>
    </row>
    <row r="8" spans="1:10" ht="28.5">
      <c r="A8" s="172" t="s">
        <v>75</v>
      </c>
      <c r="B8" s="175">
        <v>3000</v>
      </c>
      <c r="C8" s="161">
        <v>39923</v>
      </c>
      <c r="D8" s="161">
        <v>51146.4</v>
      </c>
      <c r="E8" s="166">
        <f>SUM(E9:E21)</f>
        <v>51696.4</v>
      </c>
      <c r="F8" s="166">
        <f>SUM(F9:F21)</f>
        <v>10582.6</v>
      </c>
      <c r="G8" s="166">
        <f>SUM(G9:G21)</f>
        <v>13521.6</v>
      </c>
      <c r="H8" s="166">
        <f>SUM(H9:H21)</f>
        <v>13521.6</v>
      </c>
      <c r="I8" s="166">
        <f>SUM(I9:I21)</f>
        <v>14070.6</v>
      </c>
      <c r="J8" s="153"/>
    </row>
    <row r="9" spans="1:10" ht="30">
      <c r="A9" s="60" t="s">
        <v>76</v>
      </c>
      <c r="B9" s="131">
        <v>3010</v>
      </c>
      <c r="C9" s="91">
        <v>34725</v>
      </c>
      <c r="D9" s="93">
        <v>40488</v>
      </c>
      <c r="E9" s="96">
        <v>40488</v>
      </c>
      <c r="F9" s="96">
        <v>10122</v>
      </c>
      <c r="G9" s="96">
        <v>10122</v>
      </c>
      <c r="H9" s="96">
        <v>10122</v>
      </c>
      <c r="I9" s="96">
        <v>10122</v>
      </c>
      <c r="J9" s="153"/>
    </row>
    <row r="10" spans="1:10" ht="30">
      <c r="A10" s="60" t="s">
        <v>77</v>
      </c>
      <c r="B10" s="131">
        <v>3020</v>
      </c>
      <c r="C10" s="91"/>
      <c r="D10" s="93"/>
      <c r="E10" s="145"/>
      <c r="F10" s="96"/>
      <c r="G10" s="96"/>
      <c r="H10" s="96"/>
      <c r="I10" s="96"/>
      <c r="J10" s="153"/>
    </row>
    <row r="11" spans="1:10" ht="15">
      <c r="A11" s="60" t="s">
        <v>78</v>
      </c>
      <c r="B11" s="131">
        <v>3021</v>
      </c>
      <c r="C11" s="91"/>
      <c r="D11" s="93"/>
      <c r="E11" s="145"/>
      <c r="F11" s="96"/>
      <c r="G11" s="96"/>
      <c r="H11" s="96"/>
      <c r="I11" s="96"/>
      <c r="J11" s="153"/>
    </row>
    <row r="12" spans="1:10" ht="15">
      <c r="A12" s="60" t="s">
        <v>168</v>
      </c>
      <c r="B12" s="131">
        <v>3030</v>
      </c>
      <c r="C12" s="91">
        <v>1607</v>
      </c>
      <c r="D12" s="93">
        <v>9408</v>
      </c>
      <c r="E12" s="96">
        <f>3865+5543</f>
        <v>9408</v>
      </c>
      <c r="F12" s="96">
        <v>148</v>
      </c>
      <c r="G12" s="96">
        <v>3087</v>
      </c>
      <c r="H12" s="96">
        <v>3087</v>
      </c>
      <c r="I12" s="96">
        <v>3086</v>
      </c>
      <c r="J12" s="153"/>
    </row>
    <row r="13" spans="1:10" ht="30">
      <c r="A13" s="60" t="s">
        <v>79</v>
      </c>
      <c r="B13" s="131">
        <v>3040</v>
      </c>
      <c r="C13" s="91">
        <v>225</v>
      </c>
      <c r="D13" s="93"/>
      <c r="E13" s="145"/>
      <c r="F13" s="96"/>
      <c r="G13" s="96"/>
      <c r="H13" s="96"/>
      <c r="I13" s="96"/>
      <c r="J13" s="153"/>
    </row>
    <row r="14" spans="1:10" ht="30">
      <c r="A14" s="60" t="s">
        <v>139</v>
      </c>
      <c r="B14" s="131">
        <v>3050</v>
      </c>
      <c r="C14" s="91"/>
      <c r="D14" s="93"/>
      <c r="E14" s="145"/>
      <c r="F14" s="96"/>
      <c r="G14" s="96"/>
      <c r="H14" s="96"/>
      <c r="I14" s="96"/>
      <c r="J14" s="153"/>
    </row>
    <row r="15" spans="1:10" ht="15">
      <c r="A15" s="3" t="s">
        <v>195</v>
      </c>
      <c r="B15" s="131">
        <v>3055</v>
      </c>
      <c r="C15" s="102">
        <v>1280</v>
      </c>
      <c r="D15" s="149">
        <v>1094.3999999999999</v>
      </c>
      <c r="E15" s="96">
        <v>1094.3999999999999</v>
      </c>
      <c r="F15" s="96">
        <v>273.59999999999997</v>
      </c>
      <c r="G15" s="96">
        <v>273.59999999999997</v>
      </c>
      <c r="H15" s="96">
        <v>273.59999999999997</v>
      </c>
      <c r="I15" s="96">
        <v>273.59999999999997</v>
      </c>
      <c r="J15" s="153"/>
    </row>
    <row r="16" spans="1:10" s="117" customFormat="1" ht="15">
      <c r="A16" s="3" t="s">
        <v>97</v>
      </c>
      <c r="B16" s="140">
        <v>3060</v>
      </c>
      <c r="C16" s="91">
        <v>2086</v>
      </c>
      <c r="D16" s="102"/>
      <c r="E16" s="91"/>
      <c r="F16" s="96"/>
      <c r="G16" s="96"/>
      <c r="H16" s="96"/>
      <c r="I16" s="96"/>
      <c r="J16" s="153"/>
    </row>
    <row r="17" spans="1:10" ht="15">
      <c r="A17" s="60" t="s">
        <v>209</v>
      </c>
      <c r="B17" s="131" t="s">
        <v>259</v>
      </c>
      <c r="C17" s="98">
        <v>9</v>
      </c>
      <c r="D17" s="93"/>
      <c r="E17" s="149"/>
      <c r="F17" s="96"/>
      <c r="G17" s="96"/>
      <c r="H17" s="96"/>
      <c r="I17" s="96"/>
      <c r="J17" s="153"/>
    </row>
    <row r="18" spans="1:10" ht="15">
      <c r="A18" s="60" t="s">
        <v>230</v>
      </c>
      <c r="B18" s="131" t="s">
        <v>260</v>
      </c>
      <c r="C18" s="102">
        <v>208</v>
      </c>
      <c r="D18" s="93">
        <v>156</v>
      </c>
      <c r="E18" s="149">
        <v>156</v>
      </c>
      <c r="F18" s="96">
        <v>39</v>
      </c>
      <c r="G18" s="96">
        <v>39</v>
      </c>
      <c r="H18" s="96">
        <v>39</v>
      </c>
      <c r="I18" s="96">
        <v>39</v>
      </c>
      <c r="J18" s="153"/>
    </row>
    <row r="19" spans="1:10" ht="15">
      <c r="A19" s="60" t="s">
        <v>273</v>
      </c>
      <c r="B19" s="131" t="s">
        <v>261</v>
      </c>
      <c r="C19" s="102">
        <v>10</v>
      </c>
      <c r="D19" s="93"/>
      <c r="E19" s="145"/>
      <c r="F19" s="96"/>
      <c r="G19" s="96"/>
      <c r="H19" s="96"/>
      <c r="I19" s="96"/>
      <c r="J19" s="153"/>
    </row>
    <row r="20" spans="1:10" ht="30">
      <c r="A20" s="3" t="s">
        <v>202</v>
      </c>
      <c r="B20" s="131" t="s">
        <v>262</v>
      </c>
      <c r="C20" s="100"/>
      <c r="D20" s="93"/>
      <c r="E20" s="145"/>
      <c r="F20" s="96"/>
      <c r="G20" s="96"/>
      <c r="H20" s="96"/>
      <c r="I20" s="96"/>
      <c r="J20" s="153"/>
    </row>
    <row r="21" spans="1:10" ht="15">
      <c r="A21" s="3" t="s">
        <v>282</v>
      </c>
      <c r="B21" s="131" t="s">
        <v>284</v>
      </c>
      <c r="C21" s="100">
        <v>1831</v>
      </c>
      <c r="D21" s="93"/>
      <c r="E21" s="102">
        <v>550</v>
      </c>
      <c r="F21" s="98"/>
      <c r="G21" s="98"/>
      <c r="H21" s="98"/>
      <c r="I21" s="98">
        <v>550</v>
      </c>
      <c r="J21" s="153"/>
    </row>
    <row r="22" spans="1:10" ht="15">
      <c r="A22" s="3" t="s">
        <v>283</v>
      </c>
      <c r="B22" s="131" t="s">
        <v>285</v>
      </c>
      <c r="C22" s="100">
        <v>8</v>
      </c>
      <c r="D22" s="93"/>
      <c r="E22" s="242"/>
      <c r="F22" s="98"/>
      <c r="G22" s="98"/>
      <c r="H22" s="98"/>
      <c r="I22" s="98"/>
      <c r="J22" s="153"/>
    </row>
    <row r="23" spans="1:10" ht="15">
      <c r="A23" s="3" t="s">
        <v>321</v>
      </c>
      <c r="B23" s="140" t="s">
        <v>322</v>
      </c>
      <c r="C23" s="100">
        <v>20</v>
      </c>
      <c r="D23" s="93"/>
      <c r="E23" s="145"/>
      <c r="F23" s="96"/>
      <c r="G23" s="96"/>
      <c r="H23" s="96"/>
      <c r="I23" s="96"/>
      <c r="J23" s="153"/>
    </row>
    <row r="24" spans="1:10" ht="28.5">
      <c r="A24" s="65" t="s">
        <v>80</v>
      </c>
      <c r="B24" s="132">
        <v>3100</v>
      </c>
      <c r="C24" s="161">
        <v>39917</v>
      </c>
      <c r="D24" s="161">
        <v>43268.78</v>
      </c>
      <c r="E24" s="161">
        <f>E25+E26+E30+E34+E37+E42</f>
        <v>43779.78</v>
      </c>
      <c r="F24" s="161">
        <f>F25+F26+F30+F34+F37+F42</f>
        <v>10971.92</v>
      </c>
      <c r="G24" s="161">
        <f>G25+G26+G30+G34+G37+G42</f>
        <v>10783</v>
      </c>
      <c r="H24" s="161">
        <f>H25+H26+H30+H34+H37+H42</f>
        <v>10738</v>
      </c>
      <c r="I24" s="161">
        <f>I25+I26+I30+I34+I37+I42</f>
        <v>11286.7</v>
      </c>
      <c r="J24" s="153"/>
    </row>
    <row r="25" spans="1:10" ht="30">
      <c r="A25" s="60" t="s">
        <v>81</v>
      </c>
      <c r="B25" s="131">
        <v>3110</v>
      </c>
      <c r="C25" s="91">
        <v>12869</v>
      </c>
      <c r="D25" s="93">
        <v>14850.879999999997</v>
      </c>
      <c r="E25" s="91">
        <f>750+14282.88-212+3865-3810-118+3+10-80+160</f>
        <v>14850.879999999997</v>
      </c>
      <c r="F25" s="96">
        <f>E25/4</f>
        <v>3712.7199999999993</v>
      </c>
      <c r="G25" s="96">
        <v>3713</v>
      </c>
      <c r="H25" s="96">
        <v>3713</v>
      </c>
      <c r="I25" s="96">
        <v>3712</v>
      </c>
      <c r="J25" s="153"/>
    </row>
    <row r="26" spans="1:10" s="115" customFormat="1" ht="15">
      <c r="A26" s="60" t="s">
        <v>307</v>
      </c>
      <c r="B26" s="131">
        <v>3120</v>
      </c>
      <c r="C26" s="93">
        <v>15766</v>
      </c>
      <c r="D26" s="93">
        <v>17681.25</v>
      </c>
      <c r="E26" s="91">
        <v>17681.25</v>
      </c>
      <c r="F26" s="96">
        <v>4420.3125</v>
      </c>
      <c r="G26" s="96">
        <v>4420.3125</v>
      </c>
      <c r="H26" s="96">
        <v>4420.3125</v>
      </c>
      <c r="I26" s="96">
        <v>4420.3125</v>
      </c>
      <c r="J26" s="153"/>
    </row>
    <row r="27" spans="1:10" s="115" customFormat="1" ht="15">
      <c r="A27" s="60" t="s">
        <v>304</v>
      </c>
      <c r="B27" s="131" t="s">
        <v>305</v>
      </c>
      <c r="C27" s="93">
        <v>12422</v>
      </c>
      <c r="D27" s="93">
        <v>14492.827868852459</v>
      </c>
      <c r="E27" s="91">
        <f>E26/1.22</f>
        <v>14492.827868852459</v>
      </c>
      <c r="F27" s="91">
        <f>F26/1.22</f>
        <v>3623.2069672131147</v>
      </c>
      <c r="G27" s="91">
        <f>G26/1.22</f>
        <v>3623.2069672131147</v>
      </c>
      <c r="H27" s="91">
        <f>H26/1.22</f>
        <v>3623.2069672131147</v>
      </c>
      <c r="I27" s="91">
        <f>I26/1.22</f>
        <v>3623.2069672131147</v>
      </c>
      <c r="J27" s="153"/>
    </row>
    <row r="28" spans="1:10" s="115" customFormat="1" ht="15">
      <c r="A28" s="60" t="s">
        <v>275</v>
      </c>
      <c r="B28" s="131" t="s">
        <v>306</v>
      </c>
      <c r="C28" s="93">
        <v>3344</v>
      </c>
      <c r="D28" s="93">
        <v>3188.4221311475408</v>
      </c>
      <c r="E28" s="91">
        <f>E27*0.22</f>
        <v>3188.4221311475408</v>
      </c>
      <c r="F28" s="91">
        <f>F27*0.22</f>
        <v>797.1055327868852</v>
      </c>
      <c r="G28" s="91">
        <f>G27*0.22</f>
        <v>797.1055327868852</v>
      </c>
      <c r="H28" s="91">
        <f>H27*0.22</f>
        <v>797.1055327868852</v>
      </c>
      <c r="I28" s="91">
        <f>I27*0.22</f>
        <v>797.1055327868852</v>
      </c>
      <c r="J28" s="153"/>
    </row>
    <row r="29" spans="1:10" ht="30">
      <c r="A29" s="60" t="s">
        <v>140</v>
      </c>
      <c r="B29" s="131">
        <v>3130</v>
      </c>
      <c r="C29" s="91"/>
      <c r="D29" s="93"/>
      <c r="E29" s="93"/>
      <c r="F29" s="96"/>
      <c r="G29" s="96"/>
      <c r="H29" s="96"/>
      <c r="I29" s="96"/>
      <c r="J29" s="153"/>
    </row>
    <row r="30" spans="1:10" ht="45">
      <c r="A30" s="156" t="s">
        <v>82</v>
      </c>
      <c r="B30" s="173">
        <v>3140</v>
      </c>
      <c r="C30" s="158">
        <v>7926</v>
      </c>
      <c r="D30" s="159">
        <v>9246</v>
      </c>
      <c r="E30" s="159">
        <f>SUM(E31:E33)</f>
        <v>9246</v>
      </c>
      <c r="F30" s="159">
        <f>SUM(F31:F33)</f>
        <v>2456.75</v>
      </c>
      <c r="G30" s="159">
        <f>SUM(G31:G33)</f>
        <v>2265.75</v>
      </c>
      <c r="H30" s="159">
        <f>SUM(H31:H33)</f>
        <v>2257.75</v>
      </c>
      <c r="I30" s="159">
        <f>SUM(I31:I33)</f>
        <v>2265.75</v>
      </c>
      <c r="J30" s="153"/>
    </row>
    <row r="31" spans="1:10" s="117" customFormat="1" ht="15" customHeight="1">
      <c r="A31" s="3" t="s">
        <v>101</v>
      </c>
      <c r="B31" s="51">
        <v>3141</v>
      </c>
      <c r="C31" s="142">
        <v>264</v>
      </c>
      <c r="D31" s="91">
        <v>243</v>
      </c>
      <c r="E31" s="98">
        <v>243</v>
      </c>
      <c r="F31" s="96">
        <v>206</v>
      </c>
      <c r="G31" s="96">
        <v>15</v>
      </c>
      <c r="H31" s="96">
        <v>7</v>
      </c>
      <c r="I31" s="96">
        <v>15</v>
      </c>
      <c r="J31" s="153"/>
    </row>
    <row r="32" spans="1:10" s="117" customFormat="1" ht="15">
      <c r="A32" s="3" t="s">
        <v>83</v>
      </c>
      <c r="B32" s="51">
        <v>3142</v>
      </c>
      <c r="C32" s="91">
        <v>4835</v>
      </c>
      <c r="D32" s="91">
        <v>5898</v>
      </c>
      <c r="E32" s="98">
        <v>5898</v>
      </c>
      <c r="F32" s="96">
        <v>1474.5</v>
      </c>
      <c r="G32" s="96">
        <v>1474.5</v>
      </c>
      <c r="H32" s="96">
        <v>1474.5</v>
      </c>
      <c r="I32" s="96">
        <v>1474.5</v>
      </c>
      <c r="J32" s="153"/>
    </row>
    <row r="33" spans="1:10" s="117" customFormat="1" ht="15">
      <c r="A33" s="3" t="s">
        <v>61</v>
      </c>
      <c r="B33" s="51">
        <v>3143</v>
      </c>
      <c r="C33" s="142">
        <v>2827</v>
      </c>
      <c r="D33" s="91">
        <v>3105</v>
      </c>
      <c r="E33" s="202">
        <v>3105</v>
      </c>
      <c r="F33" s="96">
        <v>776.25</v>
      </c>
      <c r="G33" s="96">
        <v>776.25</v>
      </c>
      <c r="H33" s="96">
        <v>776.25</v>
      </c>
      <c r="I33" s="96">
        <v>776.25</v>
      </c>
      <c r="J33" s="153"/>
    </row>
    <row r="34" spans="1:10" s="117" customFormat="1" ht="28.5" customHeight="1">
      <c r="A34" s="156" t="s">
        <v>84</v>
      </c>
      <c r="B34" s="157">
        <v>3144</v>
      </c>
      <c r="C34" s="158">
        <v>445</v>
      </c>
      <c r="D34" s="159">
        <v>386.75</v>
      </c>
      <c r="E34" s="159">
        <f>E35+E36</f>
        <v>386.75</v>
      </c>
      <c r="F34" s="159">
        <f>F35+F36</f>
        <v>110.6875</v>
      </c>
      <c r="G34" s="159">
        <f>G35+G36</f>
        <v>109.6875</v>
      </c>
      <c r="H34" s="159">
        <f>H35+H36</f>
        <v>69.6875</v>
      </c>
      <c r="I34" s="159">
        <f>I35+I36</f>
        <v>96.6875</v>
      </c>
      <c r="J34" s="153"/>
    </row>
    <row r="35" spans="1:10" s="117" customFormat="1" ht="30" customHeight="1">
      <c r="A35" s="3" t="s">
        <v>141</v>
      </c>
      <c r="B35" s="51" t="s">
        <v>150</v>
      </c>
      <c r="C35" s="91">
        <v>203</v>
      </c>
      <c r="D35" s="91">
        <v>128</v>
      </c>
      <c r="E35" s="202">
        <v>128</v>
      </c>
      <c r="F35" s="96">
        <v>46</v>
      </c>
      <c r="G35" s="96">
        <v>45</v>
      </c>
      <c r="H35" s="96">
        <v>5</v>
      </c>
      <c r="I35" s="96">
        <v>32</v>
      </c>
      <c r="J35" s="153"/>
    </row>
    <row r="36" spans="1:10" s="117" customFormat="1" ht="30" customHeight="1">
      <c r="A36" s="3" t="s">
        <v>229</v>
      </c>
      <c r="B36" s="51" t="s">
        <v>263</v>
      </c>
      <c r="C36" s="91">
        <v>242</v>
      </c>
      <c r="D36" s="91">
        <v>258.75</v>
      </c>
      <c r="E36" s="202">
        <v>258.75</v>
      </c>
      <c r="F36" s="96">
        <v>64.6875</v>
      </c>
      <c r="G36" s="96">
        <v>64.6875</v>
      </c>
      <c r="H36" s="96">
        <v>64.6875</v>
      </c>
      <c r="I36" s="96">
        <v>64.6875</v>
      </c>
      <c r="J36" s="153"/>
    </row>
    <row r="37" spans="1:10" s="117" customFormat="1" ht="15">
      <c r="A37" s="156" t="s">
        <v>85</v>
      </c>
      <c r="B37" s="157">
        <v>3150</v>
      </c>
      <c r="C37" s="158">
        <v>687</v>
      </c>
      <c r="D37" s="159">
        <v>898.9</v>
      </c>
      <c r="E37" s="159">
        <f>E40+687</f>
        <v>898.9</v>
      </c>
      <c r="F37" s="169">
        <f>F40+171.75</f>
        <v>219.95</v>
      </c>
      <c r="G37" s="169">
        <f>G40+171.75</f>
        <v>222.75</v>
      </c>
      <c r="H37" s="169">
        <f>H40+171.75</f>
        <v>225.75</v>
      </c>
      <c r="I37" s="169">
        <f>I40+171.75</f>
        <v>230.45</v>
      </c>
      <c r="J37" s="153"/>
    </row>
    <row r="38" spans="1:10" ht="15">
      <c r="A38" s="60" t="s">
        <v>210</v>
      </c>
      <c r="B38" s="133" t="s">
        <v>264</v>
      </c>
      <c r="C38" s="142">
        <v>6</v>
      </c>
      <c r="D38" s="93">
        <v>7</v>
      </c>
      <c r="E38" s="96">
        <v>7</v>
      </c>
      <c r="F38" s="96">
        <v>1.75</v>
      </c>
      <c r="G38" s="96">
        <v>1.75</v>
      </c>
      <c r="H38" s="96">
        <v>1.75</v>
      </c>
      <c r="I38" s="96">
        <v>1.75</v>
      </c>
      <c r="J38" s="153"/>
    </row>
    <row r="39" spans="1:10" ht="15">
      <c r="A39" s="60" t="s">
        <v>169</v>
      </c>
      <c r="B39" s="133" t="s">
        <v>265</v>
      </c>
      <c r="C39" s="142">
        <v>681</v>
      </c>
      <c r="D39" s="93">
        <v>680</v>
      </c>
      <c r="E39" s="96">
        <v>680</v>
      </c>
      <c r="F39" s="96">
        <v>170</v>
      </c>
      <c r="G39" s="96">
        <v>170</v>
      </c>
      <c r="H39" s="96">
        <v>170</v>
      </c>
      <c r="I39" s="96">
        <v>170</v>
      </c>
      <c r="J39" s="153"/>
    </row>
    <row r="40" spans="1:10" ht="15">
      <c r="A40" s="60" t="s">
        <v>309</v>
      </c>
      <c r="B40" s="133" t="s">
        <v>308</v>
      </c>
      <c r="C40" s="142"/>
      <c r="D40" s="93">
        <v>211.9</v>
      </c>
      <c r="E40" s="96">
        <v>211.9</v>
      </c>
      <c r="F40" s="96">
        <v>48.2</v>
      </c>
      <c r="G40" s="96">
        <v>51</v>
      </c>
      <c r="H40" s="96">
        <v>54</v>
      </c>
      <c r="I40" s="96">
        <v>58.7</v>
      </c>
      <c r="J40" s="153"/>
    </row>
    <row r="41" spans="1:10" ht="15">
      <c r="A41" s="60" t="s">
        <v>86</v>
      </c>
      <c r="B41" s="131">
        <v>3160</v>
      </c>
      <c r="C41" s="91">
        <v>3</v>
      </c>
      <c r="D41" s="93"/>
      <c r="E41" s="93"/>
      <c r="F41" s="96">
        <v>0</v>
      </c>
      <c r="G41" s="96">
        <v>0</v>
      </c>
      <c r="H41" s="96">
        <v>0</v>
      </c>
      <c r="I41" s="96">
        <v>0</v>
      </c>
      <c r="J41" s="153"/>
    </row>
    <row r="42" spans="1:14" ht="15">
      <c r="A42" s="156" t="s">
        <v>17</v>
      </c>
      <c r="B42" s="173">
        <v>3170</v>
      </c>
      <c r="C42" s="174">
        <v>2221</v>
      </c>
      <c r="D42" s="159">
        <v>205</v>
      </c>
      <c r="E42" s="159">
        <f>E43+E44+E45</f>
        <v>716</v>
      </c>
      <c r="F42" s="159">
        <f>F43+F44+F45</f>
        <v>51.5</v>
      </c>
      <c r="G42" s="159">
        <f>G43+G44+G45</f>
        <v>51.5</v>
      </c>
      <c r="H42" s="159">
        <f>H43+H44+H45</f>
        <v>51.5</v>
      </c>
      <c r="I42" s="159">
        <f>I43+I44+I45</f>
        <v>561.5</v>
      </c>
      <c r="J42" s="153"/>
      <c r="N42" s="114">
        <f>536-39</f>
        <v>497</v>
      </c>
    </row>
    <row r="43" spans="1:10" ht="15">
      <c r="A43" s="60" t="s">
        <v>231</v>
      </c>
      <c r="B43" s="131" t="s">
        <v>266</v>
      </c>
      <c r="C43" s="102">
        <v>1883</v>
      </c>
      <c r="D43" s="149">
        <v>39</v>
      </c>
      <c r="E43" s="102">
        <v>536</v>
      </c>
      <c r="F43" s="98">
        <v>10</v>
      </c>
      <c r="G43" s="98">
        <v>10</v>
      </c>
      <c r="H43" s="98">
        <v>10</v>
      </c>
      <c r="I43" s="98">
        <f>536-30</f>
        <v>506</v>
      </c>
      <c r="J43" s="120"/>
    </row>
    <row r="44" spans="1:10" ht="15">
      <c r="A44" s="60" t="s">
        <v>232</v>
      </c>
      <c r="B44" s="131" t="s">
        <v>267</v>
      </c>
      <c r="C44" s="102">
        <v>70</v>
      </c>
      <c r="D44" s="145">
        <v>86</v>
      </c>
      <c r="E44" s="102">
        <v>86</v>
      </c>
      <c r="F44" s="98">
        <v>21.5</v>
      </c>
      <c r="G44" s="98">
        <v>21.5</v>
      </c>
      <c r="H44" s="98">
        <v>21.5</v>
      </c>
      <c r="I44" s="98">
        <v>21.5</v>
      </c>
      <c r="J44" s="120"/>
    </row>
    <row r="45" spans="1:10" ht="15">
      <c r="A45" s="60" t="s">
        <v>233</v>
      </c>
      <c r="B45" s="131" t="s">
        <v>268</v>
      </c>
      <c r="C45" s="102">
        <v>228</v>
      </c>
      <c r="D45" s="145">
        <v>80</v>
      </c>
      <c r="E45" s="102">
        <v>94</v>
      </c>
      <c r="F45" s="98">
        <v>20</v>
      </c>
      <c r="G45" s="98">
        <v>20</v>
      </c>
      <c r="H45" s="98">
        <v>20</v>
      </c>
      <c r="I45" s="98">
        <v>34</v>
      </c>
      <c r="J45" s="120"/>
    </row>
    <row r="46" spans="1:10" ht="30">
      <c r="A46" s="60" t="s">
        <v>293</v>
      </c>
      <c r="B46" s="131" t="s">
        <v>286</v>
      </c>
      <c r="C46" s="102">
        <v>40</v>
      </c>
      <c r="D46" s="145"/>
      <c r="E46" s="149"/>
      <c r="F46" s="96"/>
      <c r="G46" s="96"/>
      <c r="H46" s="96"/>
      <c r="I46" s="96"/>
      <c r="J46" s="153"/>
    </row>
    <row r="47" spans="1:10" ht="28.5">
      <c r="A47" s="65" t="s">
        <v>87</v>
      </c>
      <c r="B47" s="132">
        <v>3195</v>
      </c>
      <c r="C47" s="161">
        <v>6</v>
      </c>
      <c r="D47" s="161">
        <v>7877.620000000003</v>
      </c>
      <c r="E47" s="161">
        <f>E8-E24</f>
        <v>7916.620000000003</v>
      </c>
      <c r="F47" s="161">
        <f>F8-F24</f>
        <v>-389.3199999999997</v>
      </c>
      <c r="G47" s="161">
        <f>G8-G24</f>
        <v>2738.6000000000004</v>
      </c>
      <c r="H47" s="161">
        <f>H8-H24</f>
        <v>2783.6000000000004</v>
      </c>
      <c r="I47" s="161">
        <f>I8-I24</f>
        <v>2783.8999999999996</v>
      </c>
      <c r="J47" s="153"/>
    </row>
    <row r="48" spans="1:10" ht="19.5" customHeight="1">
      <c r="A48" s="240" t="s">
        <v>88</v>
      </c>
      <c r="B48" s="241"/>
      <c r="C48" s="241"/>
      <c r="D48" s="241"/>
      <c r="E48" s="241"/>
      <c r="F48" s="241"/>
      <c r="G48" s="241"/>
      <c r="H48" s="241"/>
      <c r="I48" s="225"/>
      <c r="J48" s="153"/>
    </row>
    <row r="49" spans="1:10" ht="28.5">
      <c r="A49" s="59" t="s">
        <v>89</v>
      </c>
      <c r="B49" s="134">
        <v>3200</v>
      </c>
      <c r="C49" s="123"/>
      <c r="D49" s="151"/>
      <c r="E49" s="151"/>
      <c r="F49" s="151"/>
      <c r="G49" s="151"/>
      <c r="H49" s="151"/>
      <c r="I49" s="151"/>
      <c r="J49" s="153"/>
    </row>
    <row r="50" spans="1:10" ht="30">
      <c r="A50" s="60" t="s">
        <v>90</v>
      </c>
      <c r="B50" s="133">
        <v>3210</v>
      </c>
      <c r="C50" s="91"/>
      <c r="D50" s="93"/>
      <c r="E50" s="93"/>
      <c r="F50" s="93"/>
      <c r="G50" s="93"/>
      <c r="H50" s="93"/>
      <c r="I50" s="93"/>
      <c r="J50" s="153"/>
    </row>
    <row r="51" spans="1:10" ht="30">
      <c r="A51" s="60" t="s">
        <v>91</v>
      </c>
      <c r="B51" s="131">
        <v>3220</v>
      </c>
      <c r="C51" s="91"/>
      <c r="D51" s="93"/>
      <c r="E51" s="93"/>
      <c r="F51" s="93"/>
      <c r="G51" s="93"/>
      <c r="H51" s="93"/>
      <c r="I51" s="93"/>
      <c r="J51" s="153"/>
    </row>
    <row r="52" spans="1:10" ht="15">
      <c r="A52" s="60" t="s">
        <v>97</v>
      </c>
      <c r="B52" s="131">
        <v>3230</v>
      </c>
      <c r="C52" s="91"/>
      <c r="D52" s="93"/>
      <c r="E52" s="93"/>
      <c r="F52" s="93"/>
      <c r="G52" s="93"/>
      <c r="H52" s="93"/>
      <c r="I52" s="93"/>
      <c r="J52" s="153"/>
    </row>
    <row r="53" spans="1:10" ht="28.5">
      <c r="A53" s="61" t="s">
        <v>92</v>
      </c>
      <c r="B53" s="135">
        <v>3255</v>
      </c>
      <c r="C53" s="123"/>
      <c r="D53" s="151">
        <v>7760</v>
      </c>
      <c r="E53" s="151">
        <f>3810+3950</f>
        <v>7760</v>
      </c>
      <c r="F53" s="93"/>
      <c r="G53" s="93">
        <f>G54+G55</f>
        <v>2586</v>
      </c>
      <c r="H53" s="93">
        <f>H54+H55</f>
        <v>2586</v>
      </c>
      <c r="I53" s="93">
        <f>I54+I55</f>
        <v>2588</v>
      </c>
      <c r="J53" s="153"/>
    </row>
    <row r="54" spans="1:10" ht="30">
      <c r="A54" s="60" t="s">
        <v>98</v>
      </c>
      <c r="B54" s="131">
        <v>3260</v>
      </c>
      <c r="C54" s="91"/>
      <c r="D54" s="93" t="s">
        <v>310</v>
      </c>
      <c r="E54" s="145" t="s">
        <v>310</v>
      </c>
      <c r="F54" s="93"/>
      <c r="G54" s="93">
        <f>E54/3</f>
        <v>1270</v>
      </c>
      <c r="H54" s="93">
        <v>1270</v>
      </c>
      <c r="I54" s="93">
        <v>1270</v>
      </c>
      <c r="J54" s="153"/>
    </row>
    <row r="55" spans="1:10" ht="30">
      <c r="A55" s="60" t="s">
        <v>99</v>
      </c>
      <c r="B55" s="131">
        <v>3265</v>
      </c>
      <c r="C55" s="91"/>
      <c r="D55" s="93">
        <v>3950</v>
      </c>
      <c r="E55" s="93">
        <v>3950</v>
      </c>
      <c r="F55" s="93"/>
      <c r="G55" s="93">
        <v>1316</v>
      </c>
      <c r="H55" s="93">
        <v>1316</v>
      </c>
      <c r="I55" s="93">
        <v>1318</v>
      </c>
      <c r="J55" s="153"/>
    </row>
    <row r="56" spans="1:10" ht="45">
      <c r="A56" s="207" t="s">
        <v>298</v>
      </c>
      <c r="B56" s="206" t="s">
        <v>295</v>
      </c>
      <c r="C56" s="91"/>
      <c r="D56" s="93">
        <v>1900</v>
      </c>
      <c r="E56" s="93">
        <v>1900</v>
      </c>
      <c r="F56" s="93"/>
      <c r="G56" s="93">
        <f>E56/3</f>
        <v>633.3333333333334</v>
      </c>
      <c r="H56" s="93">
        <v>633</v>
      </c>
      <c r="I56" s="93">
        <v>634</v>
      </c>
      <c r="J56" s="153"/>
    </row>
    <row r="57" spans="1:10" ht="60">
      <c r="A57" s="207" t="s">
        <v>299</v>
      </c>
      <c r="B57" s="206" t="s">
        <v>296</v>
      </c>
      <c r="C57" s="91"/>
      <c r="D57" s="93">
        <v>1800</v>
      </c>
      <c r="E57" s="93">
        <v>1800</v>
      </c>
      <c r="F57" s="93"/>
      <c r="G57" s="93">
        <f>E57/3</f>
        <v>600</v>
      </c>
      <c r="H57" s="93">
        <v>600</v>
      </c>
      <c r="I57" s="93">
        <v>600</v>
      </c>
      <c r="J57" s="153"/>
    </row>
    <row r="58" spans="1:10" ht="45">
      <c r="A58" s="207" t="s">
        <v>300</v>
      </c>
      <c r="B58" s="206" t="s">
        <v>297</v>
      </c>
      <c r="C58" s="91"/>
      <c r="D58" s="93">
        <v>250</v>
      </c>
      <c r="E58" s="93">
        <v>250</v>
      </c>
      <c r="F58" s="93"/>
      <c r="G58" s="93">
        <f>E58/3</f>
        <v>83.33333333333333</v>
      </c>
      <c r="H58" s="93">
        <v>83</v>
      </c>
      <c r="I58" s="93">
        <v>84</v>
      </c>
      <c r="J58" s="153"/>
    </row>
    <row r="59" spans="1:10" ht="45">
      <c r="A59" s="60" t="s">
        <v>100</v>
      </c>
      <c r="B59" s="131">
        <v>3270</v>
      </c>
      <c r="C59" s="91"/>
      <c r="D59" s="93"/>
      <c r="E59" s="93"/>
      <c r="F59" s="93"/>
      <c r="G59" s="93"/>
      <c r="H59" s="93"/>
      <c r="I59" s="93"/>
      <c r="J59" s="153"/>
    </row>
    <row r="60" spans="1:10" ht="15">
      <c r="A60" s="60" t="s">
        <v>17</v>
      </c>
      <c r="B60" s="131">
        <v>3280</v>
      </c>
      <c r="C60" s="91"/>
      <c r="D60" s="93"/>
      <c r="E60" s="93"/>
      <c r="F60" s="93"/>
      <c r="G60" s="93"/>
      <c r="H60" s="93"/>
      <c r="I60" s="93"/>
      <c r="J60" s="153"/>
    </row>
    <row r="61" spans="1:10" ht="28.5">
      <c r="A61" s="68" t="s">
        <v>93</v>
      </c>
      <c r="B61" s="136">
        <v>3295</v>
      </c>
      <c r="C61" s="123"/>
      <c r="D61" s="151" t="s">
        <v>311</v>
      </c>
      <c r="E61" s="204" t="s">
        <v>311</v>
      </c>
      <c r="F61" s="93"/>
      <c r="G61" s="93">
        <v>-2586</v>
      </c>
      <c r="H61" s="93">
        <v>-2586</v>
      </c>
      <c r="I61" s="93">
        <v>-2588</v>
      </c>
      <c r="J61" s="153"/>
    </row>
    <row r="62" spans="1:10" ht="15">
      <c r="A62" s="65" t="s">
        <v>94</v>
      </c>
      <c r="B62" s="132">
        <v>3400</v>
      </c>
      <c r="C62" s="161">
        <v>6</v>
      </c>
      <c r="D62" s="161">
        <v>117.62000000000262</v>
      </c>
      <c r="E62" s="161">
        <f>E8-E24-E53</f>
        <v>156.62000000000262</v>
      </c>
      <c r="F62" s="161">
        <f>F8-F24-F53</f>
        <v>-389.3199999999997</v>
      </c>
      <c r="G62" s="161">
        <f>G8-G24-G53</f>
        <v>152.60000000000036</v>
      </c>
      <c r="H62" s="161">
        <f>H8-H24-H53</f>
        <v>197.60000000000036</v>
      </c>
      <c r="I62" s="161">
        <f>I8-I24-I53</f>
        <v>195.89999999999964</v>
      </c>
      <c r="J62" s="153"/>
    </row>
    <row r="63" spans="1:10" ht="15">
      <c r="A63" s="60" t="s">
        <v>95</v>
      </c>
      <c r="B63" s="131">
        <v>3405</v>
      </c>
      <c r="C63" s="91">
        <v>1710</v>
      </c>
      <c r="D63" s="93">
        <v>1682</v>
      </c>
      <c r="E63" s="98">
        <v>1682</v>
      </c>
      <c r="F63" s="93">
        <v>1682</v>
      </c>
      <c r="G63" s="93">
        <f>F64</f>
        <v>1292.6800000000003</v>
      </c>
      <c r="H63" s="93">
        <f>G64</f>
        <v>1445.2800000000007</v>
      </c>
      <c r="I63" s="93">
        <f>H64</f>
        <v>1642.880000000001</v>
      </c>
      <c r="J63" s="153"/>
    </row>
    <row r="64" spans="1:10" ht="15">
      <c r="A64" s="60" t="s">
        <v>96</v>
      </c>
      <c r="B64" s="131">
        <v>3415</v>
      </c>
      <c r="C64" s="91">
        <v>1716</v>
      </c>
      <c r="D64" s="93">
        <v>1799.6200000000026</v>
      </c>
      <c r="E64" s="96">
        <f>E63+E8-E24-E53</f>
        <v>1838.6200000000026</v>
      </c>
      <c r="F64" s="96">
        <f>F63+F8-F24-F53</f>
        <v>1292.6800000000003</v>
      </c>
      <c r="G64" s="96">
        <f>G63+G8-G24-G53</f>
        <v>1445.2800000000007</v>
      </c>
      <c r="H64" s="96">
        <f>H63+H8-H24-H53</f>
        <v>1642.880000000001</v>
      </c>
      <c r="I64" s="96">
        <f>I63+I8-I24-I53</f>
        <v>1838.7800000000007</v>
      </c>
      <c r="J64" s="153"/>
    </row>
    <row r="65" spans="1:9" ht="15">
      <c r="A65" s="20"/>
      <c r="B65" s="21"/>
      <c r="C65" s="119"/>
      <c r="D65" s="22"/>
      <c r="E65" s="23"/>
      <c r="F65" s="22"/>
      <c r="G65" s="22"/>
      <c r="H65" s="22"/>
      <c r="I65" s="22"/>
    </row>
    <row r="66" spans="1:9" ht="15">
      <c r="A66" s="20"/>
      <c r="B66" s="21"/>
      <c r="C66" s="119"/>
      <c r="D66" s="22"/>
      <c r="E66" s="23"/>
      <c r="F66" s="22"/>
      <c r="G66" s="22"/>
      <c r="H66" s="22"/>
      <c r="I66" s="22"/>
    </row>
    <row r="67" spans="1:9" ht="15">
      <c r="A67" s="13" t="s">
        <v>193</v>
      </c>
      <c r="B67" s="14"/>
      <c r="C67" s="260" t="s">
        <v>102</v>
      </c>
      <c r="D67" s="260"/>
      <c r="E67" s="260"/>
      <c r="F67" s="15"/>
      <c r="G67" s="262" t="s">
        <v>316</v>
      </c>
      <c r="H67" s="262"/>
      <c r="I67" s="262"/>
    </row>
    <row r="68" spans="1:9" ht="15">
      <c r="A68" s="13"/>
      <c r="B68" s="14"/>
      <c r="C68" s="39"/>
      <c r="D68" s="39"/>
      <c r="E68" s="39"/>
      <c r="F68" s="15"/>
      <c r="G68" s="16"/>
      <c r="H68" s="16"/>
      <c r="I68" s="16"/>
    </row>
    <row r="69" spans="1:9" ht="15">
      <c r="A69" s="13" t="s">
        <v>154</v>
      </c>
      <c r="B69" s="14"/>
      <c r="C69" s="260" t="s">
        <v>102</v>
      </c>
      <c r="D69" s="260"/>
      <c r="E69" s="260"/>
      <c r="F69" s="15"/>
      <c r="G69" s="262" t="s">
        <v>194</v>
      </c>
      <c r="H69" s="262"/>
      <c r="I69" s="262"/>
    </row>
    <row r="70" spans="1:9" ht="15">
      <c r="A70" s="117"/>
      <c r="B70" s="117"/>
      <c r="D70" s="117"/>
      <c r="E70" s="117"/>
      <c r="F70" s="117"/>
      <c r="G70" s="117"/>
      <c r="H70" s="117"/>
      <c r="I70" s="117"/>
    </row>
    <row r="71" spans="1:9" ht="15">
      <c r="A71" s="117"/>
      <c r="B71" s="117"/>
      <c r="C71" s="120"/>
      <c r="D71" s="117"/>
      <c r="E71" s="117"/>
      <c r="F71" s="117"/>
      <c r="G71" s="117"/>
      <c r="H71" s="117"/>
      <c r="I71" s="117"/>
    </row>
    <row r="72" spans="1:9" ht="15">
      <c r="A72" s="117"/>
      <c r="B72" s="117"/>
      <c r="D72" s="117"/>
      <c r="E72" s="117"/>
      <c r="F72" s="117"/>
      <c r="G72" s="117"/>
      <c r="H72" s="117"/>
      <c r="I72" s="117"/>
    </row>
    <row r="73" spans="1:9" ht="15">
      <c r="A73" s="117"/>
      <c r="B73" s="117"/>
      <c r="D73" s="117"/>
      <c r="E73" s="117"/>
      <c r="F73" s="117"/>
      <c r="G73" s="117"/>
      <c r="H73" s="117"/>
      <c r="I73" s="117"/>
    </row>
    <row r="74" spans="1:9" ht="15">
      <c r="A74" s="117"/>
      <c r="B74" s="117"/>
      <c r="D74" s="117"/>
      <c r="E74" s="117"/>
      <c r="F74" s="117"/>
      <c r="G74" s="117"/>
      <c r="H74" s="117"/>
      <c r="I74" s="117"/>
    </row>
    <row r="75" spans="1:9" ht="15">
      <c r="A75" s="117"/>
      <c r="B75" s="117"/>
      <c r="D75" s="117"/>
      <c r="E75" s="117"/>
      <c r="F75" s="117"/>
      <c r="G75" s="117"/>
      <c r="H75" s="117"/>
      <c r="I75" s="117"/>
    </row>
    <row r="76" spans="1:9" ht="15">
      <c r="A76" s="117"/>
      <c r="B76" s="117"/>
      <c r="D76" s="117"/>
      <c r="E76" s="117"/>
      <c r="F76" s="117"/>
      <c r="G76" s="117"/>
      <c r="H76" s="117"/>
      <c r="I76" s="117"/>
    </row>
    <row r="77" spans="1:9" ht="15">
      <c r="A77" s="117"/>
      <c r="B77" s="117"/>
      <c r="D77" s="117"/>
      <c r="E77" s="117"/>
      <c r="F77" s="117"/>
      <c r="G77" s="117"/>
      <c r="H77" s="117"/>
      <c r="I77" s="117"/>
    </row>
    <row r="78" spans="1:9" ht="15">
      <c r="A78" s="117"/>
      <c r="B78" s="117"/>
      <c r="D78" s="117"/>
      <c r="E78" s="117"/>
      <c r="F78" s="117"/>
      <c r="G78" s="117"/>
      <c r="H78" s="117"/>
      <c r="I78" s="117"/>
    </row>
    <row r="79" spans="1:9" ht="15">
      <c r="A79" s="117"/>
      <c r="B79" s="117"/>
      <c r="D79" s="117"/>
      <c r="E79" s="117"/>
      <c r="F79" s="117"/>
      <c r="G79" s="117"/>
      <c r="H79" s="117"/>
      <c r="I79" s="117"/>
    </row>
    <row r="80" spans="1:9" ht="15">
      <c r="A80" s="117"/>
      <c r="B80" s="117"/>
      <c r="D80" s="117"/>
      <c r="E80" s="117"/>
      <c r="F80" s="117"/>
      <c r="G80" s="117"/>
      <c r="H80" s="117"/>
      <c r="I80" s="117"/>
    </row>
  </sheetData>
  <sheetProtection/>
  <mergeCells count="14">
    <mergeCell ref="C69:E69"/>
    <mergeCell ref="G69:I69"/>
    <mergeCell ref="G1:I1"/>
    <mergeCell ref="A2:I2"/>
    <mergeCell ref="A4:A5"/>
    <mergeCell ref="B4:B5"/>
    <mergeCell ref="C4:C5"/>
    <mergeCell ref="D4:D5"/>
    <mergeCell ref="E4:E5"/>
    <mergeCell ref="F4:I4"/>
    <mergeCell ref="A7:I7"/>
    <mergeCell ref="A48:I48"/>
    <mergeCell ref="C67:E67"/>
    <mergeCell ref="G67:I67"/>
  </mergeCells>
  <printOptions/>
  <pageMargins left="1.1811023622047245" right="0.3937007874015748" top="0.7874015748031497" bottom="0.7874015748031497" header="0.31496062992125984" footer="0.31496062992125984"/>
  <pageSetup fitToHeight="2" fitToWidth="2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7" sqref="C7:C13"/>
    </sheetView>
  </sheetViews>
  <sheetFormatPr defaultColWidth="9.140625" defaultRowHeight="12.75"/>
  <cols>
    <col min="1" max="1" width="32.421875" style="114" customWidth="1"/>
    <col min="2" max="2" width="6.140625" style="114" bestFit="1" customWidth="1"/>
    <col min="3" max="3" width="9.7109375" style="115" customWidth="1"/>
    <col min="4" max="9" width="9.7109375" style="114" customWidth="1"/>
    <col min="10" max="16384" width="9.140625" style="114" customWidth="1"/>
  </cols>
  <sheetData>
    <row r="1" spans="7:9" ht="15">
      <c r="G1" s="232" t="s">
        <v>143</v>
      </c>
      <c r="H1" s="232"/>
      <c r="I1" s="232"/>
    </row>
    <row r="2" spans="1:9" ht="15.75">
      <c r="A2" s="233" t="s">
        <v>103</v>
      </c>
      <c r="B2" s="233"/>
      <c r="C2" s="233"/>
      <c r="D2" s="233"/>
      <c r="E2" s="233"/>
      <c r="F2" s="233"/>
      <c r="G2" s="233"/>
      <c r="H2" s="233"/>
      <c r="I2" s="233"/>
    </row>
    <row r="3" spans="1:9" ht="15">
      <c r="A3" s="16"/>
      <c r="B3" s="16"/>
      <c r="C3" s="16"/>
      <c r="D3" s="16"/>
      <c r="E3" s="16"/>
      <c r="F3" s="16"/>
      <c r="G3" s="16"/>
      <c r="H3" s="16"/>
      <c r="I3" s="16"/>
    </row>
    <row r="4" spans="1:9" ht="78" customHeight="1">
      <c r="A4" s="4" t="s">
        <v>1</v>
      </c>
      <c r="B4" s="5" t="s">
        <v>2</v>
      </c>
      <c r="C4" s="67" t="s">
        <v>315</v>
      </c>
      <c r="D4" s="5" t="s">
        <v>317</v>
      </c>
      <c r="E4" s="5" t="s">
        <v>318</v>
      </c>
      <c r="F4" s="222" t="s">
        <v>3</v>
      </c>
      <c r="G4" s="188"/>
      <c r="H4" s="188"/>
      <c r="I4" s="189"/>
    </row>
    <row r="5" spans="1:9" ht="15">
      <c r="A5" s="4"/>
      <c r="B5" s="5"/>
      <c r="C5" s="67"/>
      <c r="D5" s="5"/>
      <c r="E5" s="5"/>
      <c r="F5" s="6" t="s">
        <v>4</v>
      </c>
      <c r="G5" s="6" t="s">
        <v>5</v>
      </c>
      <c r="H5" s="6" t="s">
        <v>6</v>
      </c>
      <c r="I5" s="6" t="s">
        <v>7</v>
      </c>
    </row>
    <row r="6" spans="1:9" s="55" customFormat="1" ht="12.75">
      <c r="A6" s="51">
        <v>1</v>
      </c>
      <c r="B6" s="27">
        <v>2</v>
      </c>
      <c r="C6" s="74">
        <v>3</v>
      </c>
      <c r="D6" s="27">
        <v>4</v>
      </c>
      <c r="E6" s="27">
        <v>6</v>
      </c>
      <c r="F6" s="27">
        <v>7</v>
      </c>
      <c r="G6" s="27">
        <v>8</v>
      </c>
      <c r="H6" s="27">
        <v>9</v>
      </c>
      <c r="I6" s="27">
        <v>10</v>
      </c>
    </row>
    <row r="7" spans="1:10" ht="28.5">
      <c r="A7" s="7" t="s">
        <v>104</v>
      </c>
      <c r="B7" s="205">
        <v>4000</v>
      </c>
      <c r="C7" s="56">
        <v>341</v>
      </c>
      <c r="D7" s="56">
        <v>7760</v>
      </c>
      <c r="E7" s="209">
        <f>E12+E9</f>
        <v>7760</v>
      </c>
      <c r="F7" s="56"/>
      <c r="G7" s="56">
        <f>G9+G12</f>
        <v>2586.666666666667</v>
      </c>
      <c r="H7" s="56">
        <f>H9+H12</f>
        <v>2587</v>
      </c>
      <c r="I7" s="56">
        <f>I9+I12</f>
        <v>2586</v>
      </c>
      <c r="J7" s="153"/>
    </row>
    <row r="8" spans="1:10" ht="15">
      <c r="A8" s="3" t="s">
        <v>105</v>
      </c>
      <c r="B8" s="125" t="s">
        <v>106</v>
      </c>
      <c r="C8" s="57"/>
      <c r="D8" s="57"/>
      <c r="E8" s="210"/>
      <c r="F8" s="57">
        <f>E8/4</f>
        <v>0</v>
      </c>
      <c r="G8" s="57"/>
      <c r="H8" s="57"/>
      <c r="I8" s="57"/>
      <c r="J8" s="153"/>
    </row>
    <row r="9" spans="1:10" ht="30">
      <c r="A9" s="3" t="s">
        <v>107</v>
      </c>
      <c r="B9" s="124">
        <v>4020</v>
      </c>
      <c r="C9" s="57">
        <v>100</v>
      </c>
      <c r="D9" s="57">
        <v>3810</v>
      </c>
      <c r="E9" s="210">
        <v>3810</v>
      </c>
      <c r="F9" s="57"/>
      <c r="G9" s="57">
        <f>E9/3</f>
        <v>1270</v>
      </c>
      <c r="H9" s="57">
        <v>1270</v>
      </c>
      <c r="I9" s="57">
        <v>1270</v>
      </c>
      <c r="J9" s="153"/>
    </row>
    <row r="10" spans="1:10" ht="30">
      <c r="A10" s="3" t="s">
        <v>108</v>
      </c>
      <c r="B10" s="125">
        <v>4030</v>
      </c>
      <c r="C10" s="57">
        <v>241</v>
      </c>
      <c r="D10" s="57"/>
      <c r="E10" s="208"/>
      <c r="F10" s="56">
        <f>E10/4</f>
        <v>0</v>
      </c>
      <c r="G10" s="56"/>
      <c r="H10" s="56"/>
      <c r="I10" s="56"/>
      <c r="J10" s="153"/>
    </row>
    <row r="11" spans="1:10" ht="30">
      <c r="A11" s="3" t="s">
        <v>109</v>
      </c>
      <c r="B11" s="124">
        <v>4040</v>
      </c>
      <c r="C11" s="57"/>
      <c r="D11" s="57"/>
      <c r="E11" s="208"/>
      <c r="F11" s="56">
        <f>E11/4</f>
        <v>0</v>
      </c>
      <c r="G11" s="56"/>
      <c r="H11" s="56"/>
      <c r="I11" s="56"/>
      <c r="J11" s="153"/>
    </row>
    <row r="12" spans="1:10" ht="45">
      <c r="A12" s="3" t="s">
        <v>110</v>
      </c>
      <c r="B12" s="125">
        <v>4050</v>
      </c>
      <c r="C12" s="57"/>
      <c r="D12" s="57">
        <v>3950</v>
      </c>
      <c r="E12" s="208">
        <f>1900+1800+250</f>
        <v>3950</v>
      </c>
      <c r="F12" s="208"/>
      <c r="G12" s="208">
        <f>E12/3</f>
        <v>1316.6666666666667</v>
      </c>
      <c r="H12" s="208">
        <v>1317</v>
      </c>
      <c r="I12" s="208">
        <v>1316</v>
      </c>
      <c r="J12" s="153"/>
    </row>
    <row r="13" spans="1:10" ht="15">
      <c r="A13" s="3" t="s">
        <v>111</v>
      </c>
      <c r="B13" s="126">
        <v>4060</v>
      </c>
      <c r="C13" s="57"/>
      <c r="D13" s="57"/>
      <c r="E13" s="203"/>
      <c r="F13" s="203"/>
      <c r="G13" s="203"/>
      <c r="H13" s="203"/>
      <c r="I13" s="203"/>
      <c r="J13" s="153"/>
    </row>
    <row r="14" spans="1:9" ht="15">
      <c r="A14" s="117"/>
      <c r="B14" s="117"/>
      <c r="D14" s="117"/>
      <c r="E14" s="117"/>
      <c r="F14" s="117"/>
      <c r="G14" s="117"/>
      <c r="H14" s="117"/>
      <c r="I14" s="117"/>
    </row>
    <row r="16" spans="1:9" ht="15" customHeight="1">
      <c r="A16" s="13" t="s">
        <v>193</v>
      </c>
      <c r="B16" s="14"/>
      <c r="C16" s="260" t="s">
        <v>102</v>
      </c>
      <c r="D16" s="260"/>
      <c r="E16" s="260"/>
      <c r="F16" s="15"/>
      <c r="G16" s="262" t="s">
        <v>316</v>
      </c>
      <c r="H16" s="262"/>
      <c r="I16" s="262"/>
    </row>
    <row r="17" spans="1:9" ht="15">
      <c r="A17" s="17"/>
      <c r="B17" s="16"/>
      <c r="C17" s="190"/>
      <c r="D17" s="190"/>
      <c r="E17" s="190"/>
      <c r="F17" s="18"/>
      <c r="G17" s="95"/>
      <c r="H17" s="95"/>
      <c r="I17" s="95"/>
    </row>
    <row r="18" spans="1:9" ht="15">
      <c r="A18" s="13" t="s">
        <v>154</v>
      </c>
      <c r="B18" s="14"/>
      <c r="C18" s="260" t="s">
        <v>102</v>
      </c>
      <c r="D18" s="261"/>
      <c r="E18" s="261"/>
      <c r="F18" s="15"/>
      <c r="G18" s="262" t="s">
        <v>194</v>
      </c>
      <c r="H18" s="262"/>
      <c r="I18" s="262"/>
    </row>
  </sheetData>
  <sheetProtection/>
  <mergeCells count="9">
    <mergeCell ref="C18:E18"/>
    <mergeCell ref="G18:I18"/>
    <mergeCell ref="G1:I1"/>
    <mergeCell ref="A2:I2"/>
    <mergeCell ref="F4:I4"/>
    <mergeCell ref="C16:E16"/>
    <mergeCell ref="G16:I16"/>
    <mergeCell ref="C17:E17"/>
    <mergeCell ref="G17:I17"/>
  </mergeCells>
  <printOptions/>
  <pageMargins left="1.1811023622047245" right="0.3937007874015748" top="0.7874015748031497" bottom="0.7874015748031497" header="0.31496062992125984" footer="0.31496062992125984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44.57421875" style="55" customWidth="1"/>
    <col min="2" max="2" width="6.00390625" style="55" customWidth="1"/>
    <col min="3" max="3" width="15.7109375" style="77" customWidth="1"/>
    <col min="4" max="5" width="15.7109375" style="55" customWidth="1"/>
    <col min="6" max="6" width="14.57421875" style="55" customWidth="1"/>
    <col min="7" max="7" width="14.8515625" style="55" customWidth="1"/>
    <col min="8" max="16384" width="9.140625" style="55" customWidth="1"/>
  </cols>
  <sheetData>
    <row r="1" spans="1:5" ht="15">
      <c r="A1" s="41"/>
      <c r="B1" s="41"/>
      <c r="C1" s="69"/>
      <c r="D1" s="75"/>
      <c r="E1" s="40" t="s">
        <v>144</v>
      </c>
    </row>
    <row r="2" spans="1:5" ht="15.75">
      <c r="A2" s="233" t="s">
        <v>204</v>
      </c>
      <c r="B2" s="233"/>
      <c r="C2" s="233"/>
      <c r="D2" s="233"/>
      <c r="E2" s="233"/>
    </row>
    <row r="3" spans="1:5" ht="15.75">
      <c r="A3" s="25"/>
      <c r="B3" s="25"/>
      <c r="C3" s="70"/>
      <c r="D3" s="25"/>
      <c r="E3" s="25"/>
    </row>
    <row r="4" spans="1:5" ht="68.25" customHeight="1">
      <c r="A4" s="24" t="s">
        <v>1</v>
      </c>
      <c r="B4" s="24" t="s">
        <v>73</v>
      </c>
      <c r="C4" s="67" t="s">
        <v>315</v>
      </c>
      <c r="D4" s="5" t="s">
        <v>317</v>
      </c>
      <c r="E4" s="5" t="s">
        <v>318</v>
      </c>
    </row>
    <row r="5" spans="1:5" ht="12.75">
      <c r="A5" s="26">
        <v>1</v>
      </c>
      <c r="B5" s="26"/>
      <c r="C5" s="74">
        <v>2</v>
      </c>
      <c r="D5" s="27">
        <v>3</v>
      </c>
      <c r="E5" s="27">
        <v>5</v>
      </c>
    </row>
    <row r="6" spans="1:5" ht="60">
      <c r="A6" s="46" t="s">
        <v>145</v>
      </c>
      <c r="B6" s="46">
        <v>5010</v>
      </c>
      <c r="C6" s="177">
        <v>126</v>
      </c>
      <c r="D6" s="127">
        <v>129</v>
      </c>
      <c r="E6" s="127">
        <f>E7+E8+E9</f>
        <v>129</v>
      </c>
    </row>
    <row r="7" spans="1:5" ht="15" customHeight="1">
      <c r="A7" s="47" t="s">
        <v>167</v>
      </c>
      <c r="B7" s="47">
        <v>5011</v>
      </c>
      <c r="C7" s="128">
        <v>1</v>
      </c>
      <c r="D7" s="98">
        <v>1</v>
      </c>
      <c r="E7" s="98">
        <v>1</v>
      </c>
    </row>
    <row r="8" spans="1:5" ht="15">
      <c r="A8" s="47" t="s">
        <v>112</v>
      </c>
      <c r="B8" s="47">
        <v>5012</v>
      </c>
      <c r="C8" s="178">
        <v>18</v>
      </c>
      <c r="D8" s="98">
        <v>18.5</v>
      </c>
      <c r="E8" s="98">
        <v>18.5</v>
      </c>
    </row>
    <row r="9" spans="1:5" ht="15" customHeight="1">
      <c r="A9" s="47" t="s">
        <v>113</v>
      </c>
      <c r="B9" s="47">
        <v>5013</v>
      </c>
      <c r="C9" s="128">
        <v>107</v>
      </c>
      <c r="D9" s="98">
        <v>109.5</v>
      </c>
      <c r="E9" s="98">
        <v>109.5</v>
      </c>
    </row>
    <row r="10" spans="1:5" ht="16.5" customHeight="1">
      <c r="A10" s="46" t="s">
        <v>114</v>
      </c>
      <c r="B10" s="46">
        <v>5020</v>
      </c>
      <c r="C10" s="129">
        <v>15828</v>
      </c>
      <c r="D10" s="127">
        <v>17250</v>
      </c>
      <c r="E10" s="127">
        <f>E11+E12+E13</f>
        <v>17250</v>
      </c>
    </row>
    <row r="11" spans="1:6" ht="15" customHeight="1">
      <c r="A11" s="47" t="s">
        <v>167</v>
      </c>
      <c r="B11" s="47">
        <v>5021</v>
      </c>
      <c r="C11" s="128">
        <v>524</v>
      </c>
      <c r="D11" s="98">
        <v>435</v>
      </c>
      <c r="E11" s="98">
        <v>435</v>
      </c>
      <c r="F11" s="184"/>
    </row>
    <row r="12" spans="1:6" ht="15">
      <c r="A12" s="47" t="s">
        <v>112</v>
      </c>
      <c r="B12" s="47">
        <v>5022</v>
      </c>
      <c r="C12" s="128">
        <v>3148</v>
      </c>
      <c r="D12" s="98">
        <v>3655</v>
      </c>
      <c r="E12" s="98">
        <f>3812-157</f>
        <v>3655</v>
      </c>
      <c r="F12" s="184"/>
    </row>
    <row r="13" spans="1:6" ht="15" customHeight="1">
      <c r="A13" s="47" t="s">
        <v>113</v>
      </c>
      <c r="B13" s="47">
        <v>5023</v>
      </c>
      <c r="C13" s="128">
        <v>12156</v>
      </c>
      <c r="D13" s="98">
        <v>13160</v>
      </c>
      <c r="E13" s="98">
        <v>13160</v>
      </c>
      <c r="F13" s="184"/>
    </row>
    <row r="14" spans="1:5" ht="28.5">
      <c r="A14" s="46" t="s">
        <v>142</v>
      </c>
      <c r="B14" s="46">
        <v>5030</v>
      </c>
      <c r="C14" s="127">
        <v>10468.253968253968</v>
      </c>
      <c r="D14" s="127">
        <v>11143.41085271318</v>
      </c>
      <c r="E14" s="127">
        <f>E10/E6/12*1000</f>
        <v>11143.41085271318</v>
      </c>
    </row>
    <row r="15" spans="1:5" ht="15" customHeight="1">
      <c r="A15" s="47" t="s">
        <v>167</v>
      </c>
      <c r="B15" s="47">
        <v>5031</v>
      </c>
      <c r="C15" s="98">
        <v>43666.666666666664</v>
      </c>
      <c r="D15" s="98">
        <v>36250</v>
      </c>
      <c r="E15" s="98">
        <f>E11/E7/12*1000</f>
        <v>36250</v>
      </c>
    </row>
    <row r="16" spans="1:5" ht="15">
      <c r="A16" s="47" t="s">
        <v>112</v>
      </c>
      <c r="B16" s="47">
        <v>5032</v>
      </c>
      <c r="C16" s="98">
        <v>14574.074074074075</v>
      </c>
      <c r="D16" s="98">
        <v>16463.963963963964</v>
      </c>
      <c r="E16" s="98">
        <f>E12/E8/12*1000</f>
        <v>16463.963963963964</v>
      </c>
    </row>
    <row r="17" spans="1:5" ht="15" customHeight="1">
      <c r="A17" s="47" t="s">
        <v>113</v>
      </c>
      <c r="B17" s="47">
        <v>5033</v>
      </c>
      <c r="C17" s="98">
        <v>9467.289719626167</v>
      </c>
      <c r="D17" s="98">
        <v>10015.220700152207</v>
      </c>
      <c r="E17" s="98">
        <f>E13/E9/12*1000</f>
        <v>10015.220700152207</v>
      </c>
    </row>
    <row r="18" spans="1:8" ht="30" customHeight="1">
      <c r="A18" s="46" t="s">
        <v>115</v>
      </c>
      <c r="B18" s="46">
        <v>5040</v>
      </c>
      <c r="C18" s="127">
        <v>19231</v>
      </c>
      <c r="D18" s="127">
        <v>21045</v>
      </c>
      <c r="E18" s="127">
        <f>E19+E20+E21</f>
        <v>21045</v>
      </c>
      <c r="G18" s="76"/>
      <c r="H18" s="76"/>
    </row>
    <row r="19" spans="1:7" ht="15" customHeight="1">
      <c r="A19" s="47" t="s">
        <v>167</v>
      </c>
      <c r="B19" s="47">
        <v>5041</v>
      </c>
      <c r="C19" s="128">
        <v>639</v>
      </c>
      <c r="D19" s="98">
        <v>530.7</v>
      </c>
      <c r="E19" s="98">
        <f>E11*0.22+E11</f>
        <v>530.7</v>
      </c>
      <c r="F19" s="184"/>
      <c r="G19" s="76"/>
    </row>
    <row r="20" spans="1:7" ht="15">
      <c r="A20" s="47" t="s">
        <v>112</v>
      </c>
      <c r="B20" s="47">
        <v>5042</v>
      </c>
      <c r="C20" s="128">
        <v>3836</v>
      </c>
      <c r="D20" s="98">
        <v>4459.1</v>
      </c>
      <c r="E20" s="98">
        <f>E12*0.22+E12</f>
        <v>4459.1</v>
      </c>
      <c r="G20" s="76"/>
    </row>
    <row r="21" spans="1:5" ht="15" customHeight="1">
      <c r="A21" s="47" t="s">
        <v>113</v>
      </c>
      <c r="B21" s="47">
        <v>5043</v>
      </c>
      <c r="C21" s="128">
        <v>14756</v>
      </c>
      <c r="D21" s="98">
        <v>16055.2</v>
      </c>
      <c r="E21" s="98">
        <f>E13*0.22+E13</f>
        <v>16055.2</v>
      </c>
    </row>
    <row r="22" spans="1:5" ht="45" customHeight="1">
      <c r="A22" s="46" t="s">
        <v>116</v>
      </c>
      <c r="B22" s="46">
        <v>5050</v>
      </c>
      <c r="C22" s="127">
        <v>12718.915343915343</v>
      </c>
      <c r="D22" s="127">
        <v>13594.961240310078</v>
      </c>
      <c r="E22" s="127">
        <f>E14*122%</f>
        <v>13594.961240310078</v>
      </c>
    </row>
    <row r="23" spans="1:5" ht="15" customHeight="1">
      <c r="A23" s="47" t="s">
        <v>167</v>
      </c>
      <c r="B23" s="47">
        <v>5051</v>
      </c>
      <c r="C23" s="98">
        <v>53250</v>
      </c>
      <c r="D23" s="98">
        <v>44225</v>
      </c>
      <c r="E23" s="98">
        <f>E15*122%</f>
        <v>44225</v>
      </c>
    </row>
    <row r="24" spans="1:5" ht="15">
      <c r="A24" s="47" t="s">
        <v>112</v>
      </c>
      <c r="B24" s="47">
        <v>5052</v>
      </c>
      <c r="C24" s="98">
        <v>17759.25925925926</v>
      </c>
      <c r="D24" s="98">
        <v>20086.036036036036</v>
      </c>
      <c r="E24" s="98">
        <f>E16*122%</f>
        <v>20086.036036036036</v>
      </c>
    </row>
    <row r="25" spans="1:5" ht="15" customHeight="1">
      <c r="A25" s="47" t="s">
        <v>113</v>
      </c>
      <c r="B25" s="47">
        <v>5053</v>
      </c>
      <c r="C25" s="98">
        <v>11492.21183800623</v>
      </c>
      <c r="D25" s="98">
        <v>12218.569254185693</v>
      </c>
      <c r="E25" s="98">
        <f>E17*122%</f>
        <v>12218.569254185693</v>
      </c>
    </row>
    <row r="26" spans="1:5" ht="15">
      <c r="A26" s="117"/>
      <c r="B26" s="117"/>
      <c r="C26" s="115"/>
      <c r="D26" s="117"/>
      <c r="E26" s="117"/>
    </row>
    <row r="27" spans="1:5" ht="15">
      <c r="A27" s="117"/>
      <c r="B27" s="117"/>
      <c r="C27" s="115"/>
      <c r="D27" s="117"/>
      <c r="E27" s="117"/>
    </row>
    <row r="28" spans="1:6" ht="15" customHeight="1">
      <c r="A28" s="13" t="s">
        <v>193</v>
      </c>
      <c r="B28" s="13"/>
      <c r="C28" s="71" t="s">
        <v>102</v>
      </c>
      <c r="D28" s="262" t="s">
        <v>316</v>
      </c>
      <c r="E28" s="262"/>
      <c r="F28" s="262"/>
    </row>
    <row r="29" spans="1:5" ht="15">
      <c r="A29" s="17"/>
      <c r="B29" s="17"/>
      <c r="C29" s="72"/>
      <c r="D29" s="95"/>
      <c r="E29" s="95"/>
    </row>
    <row r="30" spans="1:5" ht="15">
      <c r="A30" s="13" t="s">
        <v>154</v>
      </c>
      <c r="B30" s="13"/>
      <c r="C30" s="71" t="s">
        <v>155</v>
      </c>
      <c r="D30" s="271" t="s">
        <v>194</v>
      </c>
      <c r="E30" s="271"/>
    </row>
    <row r="31" spans="1:5" ht="15">
      <c r="A31" s="17"/>
      <c r="B31" s="17"/>
      <c r="C31" s="72"/>
      <c r="D31" s="95"/>
      <c r="E31" s="95"/>
    </row>
    <row r="32" spans="1:5" ht="12.75">
      <c r="A32" s="75"/>
      <c r="B32" s="75"/>
      <c r="D32" s="75"/>
      <c r="E32" s="75"/>
    </row>
  </sheetData>
  <sheetProtection/>
  <mergeCells count="5">
    <mergeCell ref="A2:E2"/>
    <mergeCell ref="D29:E29"/>
    <mergeCell ref="D30:E30"/>
    <mergeCell ref="D31:E31"/>
    <mergeCell ref="D28:F28"/>
  </mergeCells>
  <printOptions/>
  <pageMargins left="1.1811023622047245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37.57421875" style="0" customWidth="1"/>
    <col min="2" max="2" width="6.7109375" style="0" customWidth="1"/>
    <col min="3" max="5" width="10.8515625" style="0" customWidth="1"/>
    <col min="6" max="9" width="6.28125" style="0" customWidth="1"/>
  </cols>
  <sheetData>
    <row r="1" spans="1:9" s="196" customFormat="1" ht="15.75">
      <c r="A1" s="194"/>
      <c r="B1" s="195"/>
      <c r="C1" s="195"/>
      <c r="D1" s="195"/>
      <c r="E1" s="195"/>
      <c r="F1" s="195"/>
      <c r="G1" s="195"/>
      <c r="H1" s="272" t="s">
        <v>287</v>
      </c>
      <c r="I1" s="272"/>
    </row>
    <row r="2" spans="1:9" s="196" customFormat="1" ht="36" customHeight="1">
      <c r="A2" s="273" t="s">
        <v>288</v>
      </c>
      <c r="B2" s="273"/>
      <c r="C2" s="273"/>
      <c r="D2" s="273"/>
      <c r="E2" s="273"/>
      <c r="F2" s="273"/>
      <c r="G2" s="273"/>
      <c r="H2" s="273"/>
      <c r="I2" s="273"/>
    </row>
    <row r="3" spans="1:9" s="196" customFormat="1" ht="7.5" customHeight="1">
      <c r="A3" s="1"/>
      <c r="B3" s="2"/>
      <c r="C3" s="1"/>
      <c r="D3" s="1"/>
      <c r="E3" s="2"/>
      <c r="F3" s="1"/>
      <c r="G3" s="1"/>
      <c r="H3" s="1"/>
      <c r="I3" s="1"/>
    </row>
    <row r="4" spans="1:9" s="196" customFormat="1" ht="15" customHeight="1">
      <c r="A4" s="256" t="s">
        <v>1</v>
      </c>
      <c r="B4" s="257" t="s">
        <v>2</v>
      </c>
      <c r="C4" s="274" t="s">
        <v>315</v>
      </c>
      <c r="D4" s="265" t="s">
        <v>319</v>
      </c>
      <c r="E4" s="265" t="s">
        <v>318</v>
      </c>
      <c r="F4" s="257" t="s">
        <v>3</v>
      </c>
      <c r="G4" s="257"/>
      <c r="H4" s="257"/>
      <c r="I4" s="257"/>
    </row>
    <row r="5" spans="1:9" s="196" customFormat="1" ht="76.5" customHeight="1">
      <c r="A5" s="256"/>
      <c r="B5" s="257"/>
      <c r="C5" s="275"/>
      <c r="D5" s="266"/>
      <c r="E5" s="266"/>
      <c r="F5" s="6" t="s">
        <v>4</v>
      </c>
      <c r="G5" s="6" t="s">
        <v>5</v>
      </c>
      <c r="H5" s="6" t="s">
        <v>6</v>
      </c>
      <c r="I5" s="6" t="s">
        <v>7</v>
      </c>
    </row>
    <row r="6" spans="1:9" s="199" customFormat="1" ht="12">
      <c r="A6" s="197">
        <v>1</v>
      </c>
      <c r="B6" s="198">
        <v>2</v>
      </c>
      <c r="C6" s="198">
        <v>3</v>
      </c>
      <c r="D6" s="198">
        <v>4</v>
      </c>
      <c r="E6" s="198">
        <v>5</v>
      </c>
      <c r="F6" s="198">
        <v>6</v>
      </c>
      <c r="G6" s="198">
        <v>7</v>
      </c>
      <c r="H6" s="198">
        <v>8</v>
      </c>
      <c r="I6" s="198">
        <v>9</v>
      </c>
    </row>
    <row r="7" spans="1:9" s="196" customFormat="1" ht="15">
      <c r="A7" s="279" t="s">
        <v>289</v>
      </c>
      <c r="B7" s="280"/>
      <c r="C7" s="280"/>
      <c r="D7" s="280"/>
      <c r="E7" s="280"/>
      <c r="F7" s="280"/>
      <c r="G7" s="280"/>
      <c r="H7" s="280"/>
      <c r="I7" s="281"/>
    </row>
    <row r="8" spans="1:9" ht="30">
      <c r="A8" s="211" t="s">
        <v>290</v>
      </c>
      <c r="B8" s="212">
        <v>6000</v>
      </c>
      <c r="C8" s="8">
        <v>1831</v>
      </c>
      <c r="D8" s="8"/>
      <c r="E8" s="8">
        <v>550</v>
      </c>
      <c r="F8" s="213"/>
      <c r="G8" s="213"/>
      <c r="H8" s="213"/>
      <c r="I8" s="213"/>
    </row>
    <row r="9" spans="1:9" ht="14.25">
      <c r="A9" s="282" t="s">
        <v>291</v>
      </c>
      <c r="B9" s="283"/>
      <c r="C9" s="283"/>
      <c r="D9" s="283"/>
      <c r="E9" s="283"/>
      <c r="F9" s="283"/>
      <c r="G9" s="283"/>
      <c r="H9" s="283"/>
      <c r="I9" s="284"/>
    </row>
    <row r="10" spans="1:9" ht="29.25" customHeight="1">
      <c r="A10" s="214" t="s">
        <v>294</v>
      </c>
      <c r="B10" s="212">
        <v>6010</v>
      </c>
      <c r="C10" s="4"/>
      <c r="D10" s="215"/>
      <c r="E10" s="8"/>
      <c r="F10" s="215"/>
      <c r="G10" s="215"/>
      <c r="H10" s="215"/>
      <c r="I10" s="215"/>
    </row>
    <row r="11" spans="1:9" ht="30">
      <c r="A11" s="211" t="s">
        <v>292</v>
      </c>
      <c r="B11" s="216">
        <v>6020</v>
      </c>
      <c r="C11" s="4">
        <v>1831</v>
      </c>
      <c r="D11" s="8"/>
      <c r="E11" s="8">
        <v>550</v>
      </c>
      <c r="F11" s="215"/>
      <c r="G11" s="215"/>
      <c r="H11" s="215"/>
      <c r="I11" s="215"/>
    </row>
    <row r="12" spans="1:9" ht="31.5" customHeight="1">
      <c r="A12" s="211" t="s">
        <v>301</v>
      </c>
      <c r="B12" s="216" t="s">
        <v>302</v>
      </c>
      <c r="C12" s="4">
        <v>1831</v>
      </c>
      <c r="D12" s="8"/>
      <c r="E12" s="8">
        <v>536</v>
      </c>
      <c r="F12" s="215"/>
      <c r="G12" s="215"/>
      <c r="H12" s="215"/>
      <c r="I12" s="215"/>
    </row>
    <row r="13" spans="1:9" ht="60.75" customHeight="1">
      <c r="A13" s="224" t="s">
        <v>323</v>
      </c>
      <c r="B13" s="4" t="s">
        <v>324</v>
      </c>
      <c r="C13" s="4"/>
      <c r="D13" s="217"/>
      <c r="E13" s="243">
        <f>E11-E12</f>
        <v>14</v>
      </c>
      <c r="F13" s="217"/>
      <c r="G13" s="217"/>
      <c r="H13" s="218"/>
      <c r="I13" s="218"/>
    </row>
    <row r="14" spans="1:9" ht="15">
      <c r="A14" s="200"/>
      <c r="B14" s="200"/>
      <c r="C14" s="200"/>
      <c r="D14" s="200"/>
      <c r="E14" s="200"/>
      <c r="F14" s="200"/>
      <c r="G14" s="200"/>
      <c r="H14" s="201"/>
      <c r="I14" s="201"/>
    </row>
    <row r="15" spans="1:9" ht="15">
      <c r="A15" s="200"/>
      <c r="B15" s="200"/>
      <c r="C15" s="200"/>
      <c r="D15" s="200"/>
      <c r="E15" s="200"/>
      <c r="F15" s="200"/>
      <c r="G15" s="200"/>
      <c r="H15" s="201"/>
      <c r="I15" s="201"/>
    </row>
    <row r="16" spans="1:9" ht="15">
      <c r="A16" s="200"/>
      <c r="B16" s="200"/>
      <c r="C16" s="200"/>
      <c r="D16" s="200"/>
      <c r="E16" s="200"/>
      <c r="F16" s="200"/>
      <c r="G16" s="200"/>
      <c r="H16" s="201"/>
      <c r="I16" s="201"/>
    </row>
    <row r="18" spans="1:7" s="55" customFormat="1" ht="15" customHeight="1">
      <c r="A18" s="13" t="s">
        <v>193</v>
      </c>
      <c r="B18" s="276" t="s">
        <v>102</v>
      </c>
      <c r="C18" s="277"/>
      <c r="D18" s="277"/>
      <c r="E18" s="262" t="s">
        <v>316</v>
      </c>
      <c r="F18" s="262"/>
      <c r="G18" s="262"/>
    </row>
    <row r="19" spans="1:4" s="55" customFormat="1" ht="15">
      <c r="A19" s="17"/>
      <c r="B19" s="72"/>
      <c r="C19" s="95"/>
      <c r="D19" s="95"/>
    </row>
    <row r="20" spans="1:7" s="55" customFormat="1" ht="13.5" customHeight="1">
      <c r="A20" s="13" t="s">
        <v>154</v>
      </c>
      <c r="B20" s="276" t="s">
        <v>303</v>
      </c>
      <c r="C20" s="277"/>
      <c r="D20" s="277"/>
      <c r="E20" s="271" t="s">
        <v>194</v>
      </c>
      <c r="F20" s="271"/>
      <c r="G20" s="278"/>
    </row>
  </sheetData>
  <sheetProtection/>
  <mergeCells count="15">
    <mergeCell ref="A7:I7"/>
    <mergeCell ref="A9:I9"/>
    <mergeCell ref="B18:D18"/>
    <mergeCell ref="E18:G18"/>
    <mergeCell ref="C19:D19"/>
    <mergeCell ref="B20:D20"/>
    <mergeCell ref="E20:G20"/>
    <mergeCell ref="H1:I1"/>
    <mergeCell ref="A2:I2"/>
    <mergeCell ref="A4:A5"/>
    <mergeCell ref="B4:B5"/>
    <mergeCell ref="C4:C5"/>
    <mergeCell ref="D4:D5"/>
    <mergeCell ref="E4:E5"/>
    <mergeCell ref="F4:I4"/>
  </mergeCells>
  <printOptions/>
  <pageMargins left="1.1811023622047245" right="0.3937007874015748" top="0.7874015748031497" bottom="0.7874015748031497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2023-12-12T12:33:22Z</cp:lastPrinted>
  <dcterms:created xsi:type="dcterms:W3CDTF">1996-10-08T23:32:33Z</dcterms:created>
  <dcterms:modified xsi:type="dcterms:W3CDTF">2023-12-12T12:51:13Z</dcterms:modified>
  <cp:category/>
  <cp:version/>
  <cp:contentType/>
  <cp:contentStatus/>
</cp:coreProperties>
</file>